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абочая_группа_по_закупкам\_Текущие закупки 2019\Закупки конкурентные\19-50104-179 Содержание прилег терр-ии Гиперкуб март-дек 2019\на сайт 14.02\"/>
    </mc:Choice>
  </mc:AlternateContent>
  <bookViews>
    <workbookView xWindow="0" yWindow="0" windowWidth="28800" windowHeight="12300"/>
  </bookViews>
  <sheets>
    <sheet name="Расчет" sheetId="6" r:id="rId1"/>
    <sheet name="Смета СН-2012 по гл. 1-5" sheetId="5" state="hidden" r:id="rId2"/>
    <sheet name="Source" sheetId="1" state="hidden" r:id="rId3"/>
    <sheet name="SourceObSm" sheetId="2" state="hidden" r:id="rId4"/>
    <sheet name="SmtRes" sheetId="3" state="hidden" r:id="rId5"/>
    <sheet name="EtalonRes" sheetId="4" state="hidden" r:id="rId6"/>
  </sheets>
  <definedNames>
    <definedName name="_xlnm.Print_Titles" localSheetId="1">'Смета СН-2012 по гл. 1-5'!$20:$20</definedName>
    <definedName name="_xlnm.Print_Area" localSheetId="1">'Смета СН-2012 по гл. 1-5'!$A$1:$K$136</definedName>
  </definedNames>
  <calcPr calcId="162913" fullPrecision="0"/>
</workbook>
</file>

<file path=xl/calcChain.xml><?xml version="1.0" encoding="utf-8"?>
<calcChain xmlns="http://schemas.openxmlformats.org/spreadsheetml/2006/main">
  <c r="H29" i="6" l="1"/>
  <c r="H28" i="6"/>
  <c r="H27" i="6"/>
  <c r="J126" i="5" l="1"/>
  <c r="J125" i="5"/>
  <c r="J124" i="5"/>
  <c r="I128" i="5" s="1"/>
  <c r="J115" i="5"/>
  <c r="J114" i="5"/>
  <c r="J107" i="5"/>
  <c r="J106" i="5"/>
  <c r="J99" i="5"/>
  <c r="J98" i="5"/>
  <c r="B15" i="6"/>
  <c r="I93" i="5"/>
  <c r="J80" i="5"/>
  <c r="J79" i="5"/>
  <c r="J78" i="5"/>
  <c r="J69" i="5"/>
  <c r="J68" i="5"/>
  <c r="J67" i="5"/>
  <c r="J58" i="5"/>
  <c r="J57" i="5"/>
  <c r="J51" i="5"/>
  <c r="J50" i="5"/>
  <c r="J44" i="5"/>
  <c r="J43" i="5"/>
  <c r="J42" i="5"/>
  <c r="J31" i="5"/>
  <c r="J30" i="5"/>
  <c r="J29" i="5"/>
  <c r="I109" i="5" l="1"/>
  <c r="K109" i="5" s="1"/>
  <c r="I101" i="5"/>
  <c r="I82" i="5"/>
  <c r="I71" i="5"/>
  <c r="I60" i="5"/>
  <c r="K60" i="5" s="1"/>
  <c r="I53" i="5"/>
  <c r="K53" i="5" s="1"/>
  <c r="I33" i="5"/>
  <c r="K33" i="5" s="1"/>
  <c r="F21" i="5" s="1"/>
  <c r="F9" i="6" s="1"/>
  <c r="I46" i="5"/>
  <c r="K46" i="5" s="1"/>
  <c r="F34" i="5" s="1"/>
  <c r="F10" i="6" s="1"/>
  <c r="K128" i="5"/>
  <c r="F118" i="5" s="1"/>
  <c r="F18" i="6" s="1"/>
  <c r="G18" i="6" s="1"/>
  <c r="H18" i="6" s="1"/>
  <c r="K117" i="5"/>
  <c r="F110" i="5"/>
  <c r="F17" i="6" s="1"/>
  <c r="G17" i="6" s="1"/>
  <c r="H17" i="6" s="1"/>
  <c r="F102" i="5"/>
  <c r="K101" i="5"/>
  <c r="K93" i="5"/>
  <c r="F83" i="5" s="1"/>
  <c r="K82" i="5"/>
  <c r="F72" i="5" s="1"/>
  <c r="K71" i="5"/>
  <c r="F61" i="5" s="1"/>
  <c r="F47" i="5" l="1"/>
  <c r="F11" i="6" s="1"/>
  <c r="B16" i="6"/>
  <c r="B14" i="6"/>
  <c r="B13" i="6"/>
  <c r="B12" i="6"/>
  <c r="B11" i="6"/>
  <c r="B10" i="6"/>
  <c r="B9" i="6"/>
  <c r="A10" i="6"/>
  <c r="A11" i="6" s="1"/>
  <c r="A12" i="6" s="1"/>
  <c r="A13" i="6" l="1"/>
  <c r="A14" i="6" s="1"/>
  <c r="A15" i="6" s="1"/>
  <c r="A16" i="6" s="1"/>
  <c r="A17" i="6" s="1"/>
  <c r="A18" i="6" s="1"/>
  <c r="S84" i="5"/>
  <c r="Q84" i="5"/>
  <c r="O84" i="5"/>
  <c r="S73" i="5"/>
  <c r="Q73" i="5"/>
  <c r="O73" i="5"/>
  <c r="S35" i="5"/>
  <c r="Q35" i="5"/>
  <c r="O35" i="5"/>
  <c r="S22" i="5"/>
  <c r="Q22" i="5"/>
  <c r="O22" i="5"/>
  <c r="A11" i="5"/>
  <c r="G6" i="5"/>
  <c r="B6" i="5"/>
  <c r="A1" i="5"/>
  <c r="F12" i="6" l="1"/>
  <c r="G12" i="6" s="1"/>
  <c r="H12" i="6" s="1"/>
  <c r="F14" i="6"/>
  <c r="G14" i="6" s="1"/>
  <c r="H14" i="6" s="1"/>
  <c r="F94" i="5"/>
  <c r="F15" i="6" s="1"/>
  <c r="G15" i="6" s="1"/>
  <c r="H15" i="6" s="1"/>
  <c r="F13" i="6"/>
  <c r="G13" i="6" s="1"/>
  <c r="H13" i="6" s="1"/>
  <c r="F16" i="6"/>
  <c r="G16" i="6" s="1"/>
  <c r="H16" i="6" s="1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" i="3"/>
  <c r="CX1" i="3"/>
  <c r="CY1" i="3"/>
  <c r="CZ1" i="3"/>
  <c r="DB1" i="3" s="1"/>
  <c r="DA1" i="3"/>
  <c r="DC1" i="3"/>
  <c r="A2" i="3"/>
  <c r="CX2" i="3"/>
  <c r="CY2" i="3"/>
  <c r="CZ2" i="3"/>
  <c r="DA2" i="3"/>
  <c r="DB2" i="3"/>
  <c r="DC2" i="3"/>
  <c r="A3" i="3"/>
  <c r="CX3" i="3"/>
  <c r="CY3" i="3"/>
  <c r="CZ3" i="3"/>
  <c r="DB3" i="3" s="1"/>
  <c r="DA3" i="3"/>
  <c r="DC3" i="3"/>
  <c r="A4" i="3"/>
  <c r="CX4" i="3"/>
  <c r="CY4" i="3"/>
  <c r="CZ4" i="3"/>
  <c r="DB4" i="3" s="1"/>
  <c r="DA4" i="3"/>
  <c r="DC4" i="3"/>
  <c r="A5" i="3"/>
  <c r="CX5" i="3"/>
  <c r="CY5" i="3"/>
  <c r="CZ5" i="3"/>
  <c r="DB5" i="3" s="1"/>
  <c r="DA5" i="3"/>
  <c r="DC5" i="3"/>
  <c r="A6" i="3"/>
  <c r="CX6" i="3"/>
  <c r="CY6" i="3"/>
  <c r="CZ6" i="3"/>
  <c r="DB6" i="3" s="1"/>
  <c r="DA6" i="3"/>
  <c r="DC6" i="3"/>
  <c r="A7" i="3"/>
  <c r="CX7" i="3"/>
  <c r="CY7" i="3"/>
  <c r="CZ7" i="3"/>
  <c r="DA7" i="3"/>
  <c r="DB7" i="3"/>
  <c r="DC7" i="3"/>
  <c r="A8" i="3"/>
  <c r="CX8" i="3"/>
  <c r="CY8" i="3"/>
  <c r="CZ8" i="3"/>
  <c r="DB8" i="3" s="1"/>
  <c r="DA8" i="3"/>
  <c r="DC8" i="3"/>
  <c r="A9" i="3"/>
  <c r="CX9" i="3"/>
  <c r="CY9" i="3"/>
  <c r="CZ9" i="3"/>
  <c r="DB9" i="3" s="1"/>
  <c r="DA9" i="3"/>
  <c r="DC9" i="3"/>
  <c r="A10" i="3"/>
  <c r="CX10" i="3"/>
  <c r="CY10" i="3"/>
  <c r="CZ10" i="3"/>
  <c r="DB10" i="3" s="1"/>
  <c r="DA10" i="3"/>
  <c r="DC10" i="3"/>
  <c r="A11" i="3"/>
  <c r="CX11" i="3"/>
  <c r="CY11" i="3"/>
  <c r="CZ11" i="3"/>
  <c r="DB11" i="3" s="1"/>
  <c r="DA11" i="3"/>
  <c r="DC11" i="3"/>
  <c r="A12" i="3"/>
  <c r="CX12" i="3"/>
  <c r="CY12" i="3"/>
  <c r="CZ12" i="3"/>
  <c r="DB12" i="3" s="1"/>
  <c r="DA12" i="3"/>
  <c r="DC12" i="3"/>
  <c r="A13" i="3"/>
  <c r="CX13" i="3"/>
  <c r="CY13" i="3"/>
  <c r="CZ13" i="3"/>
  <c r="DB13" i="3" s="1"/>
  <c r="DA13" i="3"/>
  <c r="DC13" i="3"/>
  <c r="A14" i="3"/>
  <c r="CX14" i="3"/>
  <c r="CY14" i="3"/>
  <c r="CZ14" i="3"/>
  <c r="DB14" i="3" s="1"/>
  <c r="DA14" i="3"/>
  <c r="DC14" i="3"/>
  <c r="A15" i="3"/>
  <c r="CX15" i="3"/>
  <c r="CY15" i="3"/>
  <c r="CZ15" i="3"/>
  <c r="DB15" i="3" s="1"/>
  <c r="DA15" i="3"/>
  <c r="DC15" i="3"/>
  <c r="A16" i="3"/>
  <c r="CX16" i="3"/>
  <c r="CY16" i="3"/>
  <c r="CZ16" i="3"/>
  <c r="DB16" i="3" s="1"/>
  <c r="DA16" i="3"/>
  <c r="DC16" i="3"/>
  <c r="A17" i="3"/>
  <c r="CX17" i="3"/>
  <c r="CY17" i="3"/>
  <c r="CZ17" i="3"/>
  <c r="DB17" i="3" s="1"/>
  <c r="DA17" i="3"/>
  <c r="DC17" i="3"/>
  <c r="A18" i="3"/>
  <c r="CX18" i="3"/>
  <c r="CY18" i="3"/>
  <c r="CZ18" i="3"/>
  <c r="DB18" i="3" s="1"/>
  <c r="DA18" i="3"/>
  <c r="DC18" i="3"/>
  <c r="A19" i="3"/>
  <c r="CY19" i="3"/>
  <c r="CZ19" i="3"/>
  <c r="DA19" i="3"/>
  <c r="DB19" i="3"/>
  <c r="DC19" i="3"/>
  <c r="A20" i="3"/>
  <c r="CY20" i="3"/>
  <c r="CZ20" i="3"/>
  <c r="DB20" i="3" s="1"/>
  <c r="DA20" i="3"/>
  <c r="DC20" i="3"/>
  <c r="A21" i="3"/>
  <c r="CY21" i="3"/>
  <c r="CZ21" i="3"/>
  <c r="DB21" i="3" s="1"/>
  <c r="DA21" i="3"/>
  <c r="DC21" i="3"/>
  <c r="A22" i="3"/>
  <c r="CY22" i="3"/>
  <c r="CZ22" i="3"/>
  <c r="DA22" i="3"/>
  <c r="DB22" i="3"/>
  <c r="DC22" i="3"/>
  <c r="A23" i="3"/>
  <c r="CX23" i="3"/>
  <c r="CY23" i="3"/>
  <c r="CZ23" i="3"/>
  <c r="DA23" i="3"/>
  <c r="DB23" i="3"/>
  <c r="DC23" i="3"/>
  <c r="A24" i="3"/>
  <c r="CY24" i="3"/>
  <c r="CZ24" i="3"/>
  <c r="DB24" i="3" s="1"/>
  <c r="DA24" i="3"/>
  <c r="DC24" i="3"/>
  <c r="A25" i="3"/>
  <c r="CY25" i="3"/>
  <c r="CZ25" i="3"/>
  <c r="DB25" i="3" s="1"/>
  <c r="DA25" i="3"/>
  <c r="DC25" i="3"/>
  <c r="A26" i="3"/>
  <c r="CY26" i="3"/>
  <c r="CZ26" i="3"/>
  <c r="DA26" i="3"/>
  <c r="DB26" i="3"/>
  <c r="DC26" i="3"/>
  <c r="A27" i="3"/>
  <c r="CY27" i="3"/>
  <c r="CZ27" i="3"/>
  <c r="DB27" i="3" s="1"/>
  <c r="DA27" i="3"/>
  <c r="DC27" i="3"/>
  <c r="A28" i="3"/>
  <c r="CY28" i="3"/>
  <c r="CZ28" i="3"/>
  <c r="DB28" i="3" s="1"/>
  <c r="DA28" i="3"/>
  <c r="DC28" i="3"/>
  <c r="A29" i="3"/>
  <c r="CY29" i="3"/>
  <c r="CZ29" i="3"/>
  <c r="DB29" i="3" s="1"/>
  <c r="DA29" i="3"/>
  <c r="DC29" i="3"/>
  <c r="A30" i="3"/>
  <c r="CY30" i="3"/>
  <c r="CZ30" i="3"/>
  <c r="DB30" i="3" s="1"/>
  <c r="DA30" i="3"/>
  <c r="DC30" i="3"/>
  <c r="A31" i="3"/>
  <c r="CY31" i="3"/>
  <c r="CZ31" i="3"/>
  <c r="DB31" i="3" s="1"/>
  <c r="DA31" i="3"/>
  <c r="DC31" i="3"/>
  <c r="A32" i="3"/>
  <c r="CY32" i="3"/>
  <c r="CZ32" i="3"/>
  <c r="DB32" i="3" s="1"/>
  <c r="DA32" i="3"/>
  <c r="DC32" i="3"/>
  <c r="A33" i="3"/>
  <c r="CY33" i="3"/>
  <c r="CZ33" i="3"/>
  <c r="DB33" i="3" s="1"/>
  <c r="DA33" i="3"/>
  <c r="DC33" i="3"/>
  <c r="A34" i="3"/>
  <c r="CX34" i="3"/>
  <c r="CY34" i="3"/>
  <c r="CZ34" i="3"/>
  <c r="DA34" i="3"/>
  <c r="DB34" i="3"/>
  <c r="DC34" i="3"/>
  <c r="A35" i="3"/>
  <c r="CX35" i="3"/>
  <c r="CY35" i="3"/>
  <c r="CZ35" i="3"/>
  <c r="DB35" i="3" s="1"/>
  <c r="DA35" i="3"/>
  <c r="DC35" i="3"/>
  <c r="A36" i="3"/>
  <c r="CX36" i="3"/>
  <c r="CY36" i="3"/>
  <c r="CZ36" i="3"/>
  <c r="DB36" i="3" s="1"/>
  <c r="DA36" i="3"/>
  <c r="DC36" i="3"/>
  <c r="A37" i="3"/>
  <c r="CX37" i="3"/>
  <c r="CY37" i="3"/>
  <c r="CZ37" i="3"/>
  <c r="DB37" i="3" s="1"/>
  <c r="DA37" i="3"/>
  <c r="DC37" i="3"/>
  <c r="A38" i="3"/>
  <c r="CX38" i="3"/>
  <c r="CY38" i="3"/>
  <c r="CZ38" i="3"/>
  <c r="DB38" i="3" s="1"/>
  <c r="DA38" i="3"/>
  <c r="DC38" i="3"/>
  <c r="A39" i="3"/>
  <c r="CX39" i="3"/>
  <c r="CY39" i="3"/>
  <c r="CZ39" i="3"/>
  <c r="DB39" i="3" s="1"/>
  <c r="DA39" i="3"/>
  <c r="DC39" i="3"/>
  <c r="A40" i="3"/>
  <c r="CX40" i="3"/>
  <c r="CY40" i="3"/>
  <c r="CZ40" i="3"/>
  <c r="DB40" i="3" s="1"/>
  <c r="DA40" i="3"/>
  <c r="DC40" i="3"/>
  <c r="A41" i="3"/>
  <c r="CX41" i="3"/>
  <c r="CY41" i="3"/>
  <c r="CZ41" i="3"/>
  <c r="DB41" i="3" s="1"/>
  <c r="DA41" i="3"/>
  <c r="DC41" i="3"/>
  <c r="A42" i="3"/>
  <c r="CX42" i="3"/>
  <c r="CY42" i="3"/>
  <c r="CZ42" i="3"/>
  <c r="DA42" i="3"/>
  <c r="DB42" i="3"/>
  <c r="DC42" i="3"/>
  <c r="A43" i="3"/>
  <c r="CX43" i="3"/>
  <c r="CY43" i="3"/>
  <c r="CZ43" i="3"/>
  <c r="DA43" i="3"/>
  <c r="DB43" i="3"/>
  <c r="DC43" i="3"/>
  <c r="A44" i="3"/>
  <c r="CX44" i="3"/>
  <c r="CY44" i="3"/>
  <c r="CZ44" i="3"/>
  <c r="DB44" i="3" s="1"/>
  <c r="DA44" i="3"/>
  <c r="DC44" i="3"/>
  <c r="A45" i="3"/>
  <c r="CX45" i="3"/>
  <c r="CY45" i="3"/>
  <c r="CZ45" i="3"/>
  <c r="DB45" i="3" s="1"/>
  <c r="DA45" i="3"/>
  <c r="DC45" i="3"/>
  <c r="A46" i="3"/>
  <c r="CX46" i="3"/>
  <c r="CY46" i="3"/>
  <c r="CZ46" i="3"/>
  <c r="DB46" i="3" s="1"/>
  <c r="DA46" i="3"/>
  <c r="DC46" i="3"/>
  <c r="A47" i="3"/>
  <c r="CX47" i="3"/>
  <c r="CY47" i="3"/>
  <c r="CZ47" i="3"/>
  <c r="DB47" i="3" s="1"/>
  <c r="DA47" i="3"/>
  <c r="DC47" i="3"/>
  <c r="A48" i="3"/>
  <c r="CX48" i="3"/>
  <c r="CY48" i="3"/>
  <c r="CZ48" i="3"/>
  <c r="DB48" i="3" s="1"/>
  <c r="DA48" i="3"/>
  <c r="DC48" i="3"/>
  <c r="A49" i="3"/>
  <c r="CX49" i="3"/>
  <c r="CY49" i="3"/>
  <c r="CZ49" i="3"/>
  <c r="DB49" i="3" s="1"/>
  <c r="DA49" i="3"/>
  <c r="DC49" i="3"/>
  <c r="A50" i="3"/>
  <c r="CX50" i="3"/>
  <c r="CY50" i="3"/>
  <c r="CZ50" i="3"/>
  <c r="DB50" i="3" s="1"/>
  <c r="DA50" i="3"/>
  <c r="DC50" i="3"/>
  <c r="A51" i="3"/>
  <c r="CX51" i="3"/>
  <c r="CY51" i="3"/>
  <c r="CZ51" i="3"/>
  <c r="DB51" i="3" s="1"/>
  <c r="DA51" i="3"/>
  <c r="DC51" i="3"/>
  <c r="A52" i="3"/>
  <c r="CX52" i="3"/>
  <c r="CY52" i="3"/>
  <c r="CZ52" i="3"/>
  <c r="DB52" i="3" s="1"/>
  <c r="DA52" i="3"/>
  <c r="DC52" i="3"/>
  <c r="A53" i="3"/>
  <c r="CY53" i="3"/>
  <c r="CZ53" i="3"/>
  <c r="DB53" i="3" s="1"/>
  <c r="DA53" i="3"/>
  <c r="DC53" i="3"/>
  <c r="A54" i="3"/>
  <c r="CY54" i="3"/>
  <c r="CZ54" i="3"/>
  <c r="DA54" i="3"/>
  <c r="DB54" i="3"/>
  <c r="DC54" i="3"/>
  <c r="A55" i="3"/>
  <c r="CY55" i="3"/>
  <c r="CZ55" i="3"/>
  <c r="DB55" i="3" s="1"/>
  <c r="DA55" i="3"/>
  <c r="DC55" i="3"/>
  <c r="A56" i="3"/>
  <c r="CY56" i="3"/>
  <c r="CZ56" i="3"/>
  <c r="DB56" i="3" s="1"/>
  <c r="DA56" i="3"/>
  <c r="DC56" i="3"/>
  <c r="A57" i="3"/>
  <c r="CY57" i="3"/>
  <c r="CZ57" i="3"/>
  <c r="DB57" i="3" s="1"/>
  <c r="DA57" i="3"/>
  <c r="DC57" i="3"/>
  <c r="A58" i="3"/>
  <c r="CY58" i="3"/>
  <c r="CZ58" i="3"/>
  <c r="DB58" i="3" s="1"/>
  <c r="DA58" i="3"/>
  <c r="DC58" i="3"/>
  <c r="A59" i="3"/>
  <c r="CY59" i="3"/>
  <c r="CZ59" i="3"/>
  <c r="DB59" i="3" s="1"/>
  <c r="DA59" i="3"/>
  <c r="DC59" i="3"/>
  <c r="A60" i="3"/>
  <c r="CY60" i="3"/>
  <c r="CZ60" i="3"/>
  <c r="DB60" i="3" s="1"/>
  <c r="DA60" i="3"/>
  <c r="DC60" i="3"/>
  <c r="A61" i="3"/>
  <c r="CY61" i="3"/>
  <c r="CZ61" i="3"/>
  <c r="DB61" i="3" s="1"/>
  <c r="DA61" i="3"/>
  <c r="DC61" i="3"/>
  <c r="A62" i="3"/>
  <c r="CY62" i="3"/>
  <c r="CZ62" i="3"/>
  <c r="DB62" i="3" s="1"/>
  <c r="DA62" i="3"/>
  <c r="DC62" i="3"/>
  <c r="A63" i="3"/>
  <c r="CY63" i="3"/>
  <c r="CZ63" i="3"/>
  <c r="DB63" i="3" s="1"/>
  <c r="DA63" i="3"/>
  <c r="DC63" i="3"/>
  <c r="A64" i="3"/>
  <c r="CX64" i="3"/>
  <c r="CY64" i="3"/>
  <c r="CZ64" i="3"/>
  <c r="DB64" i="3" s="1"/>
  <c r="DA64" i="3"/>
  <c r="DC64" i="3"/>
  <c r="A65" i="3"/>
  <c r="CX65" i="3"/>
  <c r="CY65" i="3"/>
  <c r="CZ65" i="3"/>
  <c r="DB65" i="3" s="1"/>
  <c r="DA65" i="3"/>
  <c r="DC65" i="3"/>
  <c r="A66" i="3"/>
  <c r="CX66" i="3"/>
  <c r="CY66" i="3"/>
  <c r="CZ66" i="3"/>
  <c r="DB66" i="3" s="1"/>
  <c r="DA66" i="3"/>
  <c r="DC66" i="3"/>
  <c r="A67" i="3"/>
  <c r="CY67" i="3"/>
  <c r="CZ67" i="3"/>
  <c r="DB67" i="3" s="1"/>
  <c r="DA67" i="3"/>
  <c r="DC67" i="3"/>
  <c r="A68" i="3"/>
  <c r="CY68" i="3"/>
  <c r="CZ68" i="3"/>
  <c r="DB68" i="3" s="1"/>
  <c r="DA68" i="3"/>
  <c r="DC68" i="3"/>
  <c r="A69" i="3"/>
  <c r="CY69" i="3"/>
  <c r="CZ69" i="3"/>
  <c r="DB69" i="3" s="1"/>
  <c r="DA69" i="3"/>
  <c r="DC69" i="3"/>
  <c r="A70" i="3"/>
  <c r="CY70" i="3"/>
  <c r="CZ70" i="3"/>
  <c r="DB70" i="3" s="1"/>
  <c r="DA70" i="3"/>
  <c r="DC70" i="3"/>
  <c r="A71" i="3"/>
  <c r="CY71" i="3"/>
  <c r="CZ71" i="3"/>
  <c r="DB71" i="3" s="1"/>
  <c r="DA71" i="3"/>
  <c r="DC71" i="3"/>
  <c r="A72" i="3"/>
  <c r="CY72" i="3"/>
  <c r="CZ72" i="3"/>
  <c r="DB72" i="3" s="1"/>
  <c r="DA72" i="3"/>
  <c r="DC72" i="3"/>
  <c r="A73" i="3"/>
  <c r="CY73" i="3"/>
  <c r="CZ73" i="3"/>
  <c r="DB73" i="3" s="1"/>
  <c r="DA73" i="3"/>
  <c r="DC73" i="3"/>
  <c r="A74" i="3"/>
  <c r="CY74" i="3"/>
  <c r="CZ74" i="3"/>
  <c r="DB74" i="3" s="1"/>
  <c r="DA74" i="3"/>
  <c r="DC74" i="3"/>
  <c r="A75" i="3"/>
  <c r="CY75" i="3"/>
  <c r="CZ75" i="3"/>
  <c r="DA75" i="3"/>
  <c r="DB75" i="3"/>
  <c r="DC75" i="3"/>
  <c r="A76" i="3"/>
  <c r="CY76" i="3"/>
  <c r="CZ76" i="3"/>
  <c r="DB76" i="3" s="1"/>
  <c r="DA76" i="3"/>
  <c r="DC76" i="3"/>
  <c r="A77" i="3"/>
  <c r="CY77" i="3"/>
  <c r="CZ77" i="3"/>
  <c r="DB77" i="3" s="1"/>
  <c r="DA77" i="3"/>
  <c r="DC77" i="3"/>
  <c r="A78" i="3"/>
  <c r="CX78" i="3"/>
  <c r="CY78" i="3"/>
  <c r="CZ78" i="3"/>
  <c r="DA78" i="3"/>
  <c r="DB78" i="3"/>
  <c r="DC78" i="3"/>
  <c r="A79" i="3"/>
  <c r="CX79" i="3"/>
  <c r="CY79" i="3"/>
  <c r="CZ79" i="3"/>
  <c r="DA79" i="3"/>
  <c r="DB79" i="3"/>
  <c r="DC79" i="3"/>
  <c r="A80" i="3"/>
  <c r="CX80" i="3"/>
  <c r="CY80" i="3"/>
  <c r="CZ80" i="3"/>
  <c r="DB80" i="3" s="1"/>
  <c r="DA80" i="3"/>
  <c r="DC80" i="3"/>
  <c r="A81" i="3"/>
  <c r="CX81" i="3"/>
  <c r="CY81" i="3"/>
  <c r="CZ81" i="3"/>
  <c r="DB81" i="3" s="1"/>
  <c r="DA81" i="3"/>
  <c r="DC81" i="3"/>
  <c r="A82" i="3"/>
  <c r="CY82" i="3"/>
  <c r="CZ82" i="3"/>
  <c r="DB82" i="3" s="1"/>
  <c r="DA82" i="3"/>
  <c r="DC82" i="3"/>
  <c r="A83" i="3"/>
  <c r="CY83" i="3"/>
  <c r="CZ83" i="3"/>
  <c r="DB83" i="3" s="1"/>
  <c r="DA83" i="3"/>
  <c r="DC83" i="3"/>
  <c r="A84" i="3"/>
  <c r="CY84" i="3"/>
  <c r="CZ84" i="3"/>
  <c r="DB84" i="3" s="1"/>
  <c r="DA84" i="3"/>
  <c r="DC84" i="3"/>
  <c r="A85" i="3"/>
  <c r="CY85" i="3"/>
  <c r="CZ85" i="3"/>
  <c r="DB85" i="3" s="1"/>
  <c r="DA85" i="3"/>
  <c r="DC85" i="3"/>
  <c r="A86" i="3"/>
  <c r="CY86" i="3"/>
  <c r="CZ86" i="3"/>
  <c r="DB86" i="3" s="1"/>
  <c r="DA86" i="3"/>
  <c r="DC86" i="3"/>
  <c r="A87" i="3"/>
  <c r="CY87" i="3"/>
  <c r="CZ87" i="3"/>
  <c r="DB87" i="3" s="1"/>
  <c r="DA87" i="3"/>
  <c r="DC87" i="3"/>
  <c r="A88" i="3"/>
  <c r="CY88" i="3"/>
  <c r="CZ88" i="3"/>
  <c r="DB88" i="3" s="1"/>
  <c r="DA88" i="3"/>
  <c r="DC88" i="3"/>
  <c r="A89" i="3"/>
  <c r="CY89" i="3"/>
  <c r="CZ89" i="3"/>
  <c r="DB89" i="3" s="1"/>
  <c r="DA89" i="3"/>
  <c r="DC89" i="3"/>
  <c r="A90" i="3"/>
  <c r="CY90" i="3"/>
  <c r="CZ90" i="3"/>
  <c r="DB90" i="3" s="1"/>
  <c r="DA90" i="3"/>
  <c r="DC90" i="3"/>
  <c r="A91" i="3"/>
  <c r="CY91" i="3"/>
  <c r="CZ91" i="3"/>
  <c r="DA91" i="3"/>
  <c r="DB91" i="3"/>
  <c r="DC91" i="3"/>
  <c r="A92" i="3"/>
  <c r="CY92" i="3"/>
  <c r="CZ92" i="3"/>
  <c r="DB92" i="3" s="1"/>
  <c r="DA92" i="3"/>
  <c r="DC92" i="3"/>
  <c r="A93" i="3"/>
  <c r="CY93" i="3"/>
  <c r="CZ93" i="3"/>
  <c r="DB93" i="3" s="1"/>
  <c r="DA93" i="3"/>
  <c r="DC93" i="3"/>
  <c r="A94" i="3"/>
  <c r="CY94" i="3"/>
  <c r="CZ94" i="3"/>
  <c r="DA94" i="3"/>
  <c r="DB94" i="3"/>
  <c r="DC94" i="3"/>
  <c r="A95" i="3"/>
  <c r="CY95" i="3"/>
  <c r="CZ95" i="3"/>
  <c r="DB95" i="3" s="1"/>
  <c r="DA95" i="3"/>
  <c r="DC95" i="3"/>
  <c r="A96" i="3"/>
  <c r="CY96" i="3"/>
  <c r="CZ96" i="3"/>
  <c r="DB96" i="3" s="1"/>
  <c r="DA96" i="3"/>
  <c r="DC96" i="3"/>
  <c r="A97" i="3"/>
  <c r="CY97" i="3"/>
  <c r="CZ97" i="3"/>
  <c r="DB97" i="3" s="1"/>
  <c r="DA97" i="3"/>
  <c r="DC97" i="3"/>
  <c r="A98" i="3"/>
  <c r="CY98" i="3"/>
  <c r="CZ98" i="3"/>
  <c r="DB98" i="3" s="1"/>
  <c r="DA98" i="3"/>
  <c r="DC9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4" i="1"/>
  <c r="D24" i="1"/>
  <c r="CQ24" i="1"/>
  <c r="P24" i="1" s="1"/>
  <c r="CR24" i="1"/>
  <c r="Q24" i="1" s="1"/>
  <c r="CS24" i="1"/>
  <c r="CT24" i="1"/>
  <c r="S24" i="1" s="1"/>
  <c r="CU24" i="1"/>
  <c r="T24" i="1" s="1"/>
  <c r="CV24" i="1"/>
  <c r="U24" i="1" s="1"/>
  <c r="CW24" i="1"/>
  <c r="V24" i="1" s="1"/>
  <c r="CX24" i="1"/>
  <c r="W24" i="1" s="1"/>
  <c r="FR24" i="1"/>
  <c r="BY52" i="1" s="1"/>
  <c r="GL24" i="1"/>
  <c r="GN24" i="1"/>
  <c r="GO24" i="1"/>
  <c r="GX24" i="1"/>
  <c r="I25" i="1"/>
  <c r="GX25" i="1" s="1"/>
  <c r="CQ25" i="1"/>
  <c r="CR25" i="1"/>
  <c r="CS25" i="1"/>
  <c r="T27" i="5" s="1"/>
  <c r="CT25" i="1"/>
  <c r="CU25" i="1"/>
  <c r="CV25" i="1"/>
  <c r="U25" i="1" s="1"/>
  <c r="CW25" i="1"/>
  <c r="V25" i="1" s="1"/>
  <c r="CX25" i="1"/>
  <c r="FR25" i="1"/>
  <c r="GL25" i="1"/>
  <c r="GN25" i="1"/>
  <c r="GO25" i="1"/>
  <c r="I26" i="1"/>
  <c r="R26" i="1"/>
  <c r="GK26" i="1" s="1"/>
  <c r="CQ26" i="1"/>
  <c r="CR26" i="1"/>
  <c r="CS26" i="1"/>
  <c r="CT26" i="1"/>
  <c r="CU26" i="1"/>
  <c r="CV26" i="1"/>
  <c r="U26" i="1" s="1"/>
  <c r="CW26" i="1"/>
  <c r="CX26" i="1"/>
  <c r="W26" i="1" s="1"/>
  <c r="FR26" i="1"/>
  <c r="GL26" i="1"/>
  <c r="GN26" i="1"/>
  <c r="GO26" i="1"/>
  <c r="C27" i="1"/>
  <c r="D27" i="1"/>
  <c r="U27" i="1"/>
  <c r="CQ27" i="1"/>
  <c r="P27" i="1" s="1"/>
  <c r="CR27" i="1"/>
  <c r="Q27" i="1" s="1"/>
  <c r="CS27" i="1"/>
  <c r="T35" i="5" s="1"/>
  <c r="CT27" i="1"/>
  <c r="S27" i="1" s="1"/>
  <c r="CU27" i="1"/>
  <c r="T27" i="1" s="1"/>
  <c r="CV27" i="1"/>
  <c r="CW27" i="1"/>
  <c r="V27" i="1" s="1"/>
  <c r="CX27" i="1"/>
  <c r="W27" i="1" s="1"/>
  <c r="FR27" i="1"/>
  <c r="GL27" i="1"/>
  <c r="GN27" i="1"/>
  <c r="GO27" i="1"/>
  <c r="GX27" i="1"/>
  <c r="I28" i="1"/>
  <c r="T28" i="1"/>
  <c r="CQ28" i="1"/>
  <c r="P28" i="1" s="1"/>
  <c r="CR28" i="1"/>
  <c r="Q28" i="1" s="1"/>
  <c r="CS28" i="1"/>
  <c r="T40" i="5" s="1"/>
  <c r="CT28" i="1"/>
  <c r="S28" i="1" s="1"/>
  <c r="CY28" i="1" s="1"/>
  <c r="X28" i="1" s="1"/>
  <c r="P40" i="5" s="1"/>
  <c r="CU28" i="1"/>
  <c r="CV28" i="1"/>
  <c r="U28" i="1" s="1"/>
  <c r="CW28" i="1"/>
  <c r="CX28" i="1"/>
  <c r="W28" i="1" s="1"/>
  <c r="FR28" i="1"/>
  <c r="GL28" i="1"/>
  <c r="GN28" i="1"/>
  <c r="GO28" i="1"/>
  <c r="GX28" i="1"/>
  <c r="I29" i="1"/>
  <c r="T29" i="1"/>
  <c r="CQ29" i="1"/>
  <c r="P29" i="1" s="1"/>
  <c r="CR29" i="1"/>
  <c r="CS29" i="1"/>
  <c r="CT29" i="1"/>
  <c r="S29" i="1" s="1"/>
  <c r="CU29" i="1"/>
  <c r="CV29" i="1"/>
  <c r="CW29" i="1"/>
  <c r="V29" i="1" s="1"/>
  <c r="CX29" i="1"/>
  <c r="W29" i="1" s="1"/>
  <c r="FR29" i="1"/>
  <c r="GL29" i="1"/>
  <c r="GN29" i="1"/>
  <c r="GO29" i="1"/>
  <c r="GX29" i="1"/>
  <c r="C30" i="1"/>
  <c r="D30" i="1"/>
  <c r="I30" i="1"/>
  <c r="CQ30" i="1"/>
  <c r="CR30" i="1"/>
  <c r="CS30" i="1"/>
  <c r="T48" i="5" s="1"/>
  <c r="CT30" i="1"/>
  <c r="CU30" i="1"/>
  <c r="CV30" i="1"/>
  <c r="CW30" i="1"/>
  <c r="CX30" i="1"/>
  <c r="FR30" i="1"/>
  <c r="GL30" i="1"/>
  <c r="GN30" i="1"/>
  <c r="GO30" i="1"/>
  <c r="C31" i="1"/>
  <c r="D31" i="1"/>
  <c r="I31" i="1"/>
  <c r="CQ31" i="1"/>
  <c r="CR31" i="1"/>
  <c r="Q31" i="1" s="1"/>
  <c r="CS31" i="1"/>
  <c r="CT31" i="1"/>
  <c r="CU31" i="1"/>
  <c r="CV31" i="1"/>
  <c r="U31" i="1" s="1"/>
  <c r="CW31" i="1"/>
  <c r="CX31" i="1"/>
  <c r="W31" i="1" s="1"/>
  <c r="FR31" i="1"/>
  <c r="GL31" i="1"/>
  <c r="GN31" i="1"/>
  <c r="GO31" i="1"/>
  <c r="C32" i="1"/>
  <c r="D32" i="1"/>
  <c r="Q32" i="1"/>
  <c r="CQ32" i="1"/>
  <c r="P32" i="1" s="1"/>
  <c r="CR32" i="1"/>
  <c r="CS32" i="1"/>
  <c r="CT32" i="1"/>
  <c r="S32" i="1" s="1"/>
  <c r="CU32" i="1"/>
  <c r="T32" i="1" s="1"/>
  <c r="CV32" i="1"/>
  <c r="U32" i="1" s="1"/>
  <c r="CW32" i="1"/>
  <c r="V32" i="1" s="1"/>
  <c r="CX32" i="1"/>
  <c r="W32" i="1" s="1"/>
  <c r="FR32" i="1"/>
  <c r="GL32" i="1"/>
  <c r="GN32" i="1"/>
  <c r="GO32" i="1"/>
  <c r="GX32" i="1"/>
  <c r="C33" i="1"/>
  <c r="D33" i="1"/>
  <c r="I33" i="1"/>
  <c r="CQ33" i="1"/>
  <c r="P33" i="1" s="1"/>
  <c r="CR33" i="1"/>
  <c r="CS33" i="1"/>
  <c r="CT33" i="1"/>
  <c r="CU33" i="1"/>
  <c r="T33" i="1" s="1"/>
  <c r="CV33" i="1"/>
  <c r="U33" i="1" s="1"/>
  <c r="CW33" i="1"/>
  <c r="V33" i="1" s="1"/>
  <c r="CX33" i="1"/>
  <c r="FR33" i="1"/>
  <c r="GL33" i="1"/>
  <c r="GN33" i="1"/>
  <c r="GO33" i="1"/>
  <c r="GX33" i="1"/>
  <c r="C34" i="1"/>
  <c r="D34" i="1"/>
  <c r="I34" i="1"/>
  <c r="CQ34" i="1"/>
  <c r="P34" i="1" s="1"/>
  <c r="CR34" i="1"/>
  <c r="CS34" i="1"/>
  <c r="CT34" i="1"/>
  <c r="S34" i="1" s="1"/>
  <c r="CY34" i="1" s="1"/>
  <c r="X34" i="1" s="1"/>
  <c r="P62" i="5" s="1"/>
  <c r="CU34" i="1"/>
  <c r="T34" i="1" s="1"/>
  <c r="CV34" i="1"/>
  <c r="CW34" i="1"/>
  <c r="CX34" i="1"/>
  <c r="W34" i="1" s="1"/>
  <c r="FR34" i="1"/>
  <c r="GL34" i="1"/>
  <c r="GN34" i="1"/>
  <c r="GO34" i="1"/>
  <c r="GX34" i="1"/>
  <c r="C35" i="1"/>
  <c r="D35" i="1"/>
  <c r="T35" i="1"/>
  <c r="CQ35" i="1"/>
  <c r="P35" i="1" s="1"/>
  <c r="CR35" i="1"/>
  <c r="Q35" i="1" s="1"/>
  <c r="CS35" i="1"/>
  <c r="R35" i="1" s="1"/>
  <c r="GK35" i="1" s="1"/>
  <c r="CT35" i="1"/>
  <c r="S35" i="1" s="1"/>
  <c r="CY35" i="1" s="1"/>
  <c r="X35" i="1" s="1"/>
  <c r="CU35" i="1"/>
  <c r="CV35" i="1"/>
  <c r="U35" i="1" s="1"/>
  <c r="CW35" i="1"/>
  <c r="V35" i="1" s="1"/>
  <c r="CX35" i="1"/>
  <c r="W35" i="1" s="1"/>
  <c r="FR35" i="1"/>
  <c r="GL35" i="1"/>
  <c r="GN35" i="1"/>
  <c r="GO35" i="1"/>
  <c r="GX35" i="1"/>
  <c r="C36" i="1"/>
  <c r="D36" i="1"/>
  <c r="CQ36" i="1"/>
  <c r="P36" i="1" s="1"/>
  <c r="CR36" i="1"/>
  <c r="Q36" i="1" s="1"/>
  <c r="CS36" i="1"/>
  <c r="CT36" i="1"/>
  <c r="S36" i="1" s="1"/>
  <c r="CY36" i="1" s="1"/>
  <c r="X36" i="1" s="1"/>
  <c r="P73" i="5" s="1"/>
  <c r="CU36" i="1"/>
  <c r="T36" i="1" s="1"/>
  <c r="CV36" i="1"/>
  <c r="U36" i="1" s="1"/>
  <c r="CW36" i="1"/>
  <c r="V36" i="1" s="1"/>
  <c r="CX36" i="1"/>
  <c r="W36" i="1" s="1"/>
  <c r="FR36" i="1"/>
  <c r="GL36" i="1"/>
  <c r="GN36" i="1"/>
  <c r="GO36" i="1"/>
  <c r="GX36" i="1"/>
  <c r="C37" i="1"/>
  <c r="D37" i="1"/>
  <c r="T37" i="1"/>
  <c r="CQ37" i="1"/>
  <c r="P37" i="1" s="1"/>
  <c r="CR37" i="1"/>
  <c r="Q37" i="1" s="1"/>
  <c r="CS37" i="1"/>
  <c r="CT37" i="1"/>
  <c r="S37" i="1" s="1"/>
  <c r="CY37" i="1" s="1"/>
  <c r="X37" i="1" s="1"/>
  <c r="P84" i="5" s="1"/>
  <c r="CU37" i="1"/>
  <c r="CV37" i="1"/>
  <c r="U37" i="1" s="1"/>
  <c r="CW37" i="1"/>
  <c r="V37" i="1" s="1"/>
  <c r="CX37" i="1"/>
  <c r="W37" i="1" s="1"/>
  <c r="FR37" i="1"/>
  <c r="GL37" i="1"/>
  <c r="GN37" i="1"/>
  <c r="GO37" i="1"/>
  <c r="GX37" i="1"/>
  <c r="C38" i="1"/>
  <c r="D38" i="1"/>
  <c r="I38" i="1"/>
  <c r="CQ38" i="1"/>
  <c r="CR38" i="1"/>
  <c r="CS38" i="1"/>
  <c r="CT38" i="1"/>
  <c r="CU38" i="1"/>
  <c r="CV38" i="1"/>
  <c r="CW38" i="1"/>
  <c r="CX38" i="1"/>
  <c r="FR38" i="1"/>
  <c r="GL38" i="1"/>
  <c r="GN38" i="1"/>
  <c r="GO38" i="1"/>
  <c r="C39" i="1"/>
  <c r="D39" i="1"/>
  <c r="I39" i="1"/>
  <c r="U39" i="1"/>
  <c r="CQ39" i="1"/>
  <c r="P39" i="1" s="1"/>
  <c r="CR39" i="1"/>
  <c r="Q39" i="1" s="1"/>
  <c r="CS39" i="1"/>
  <c r="CT39" i="1"/>
  <c r="S39" i="1" s="1"/>
  <c r="CZ39" i="1" s="1"/>
  <c r="Y39" i="1" s="1"/>
  <c r="CU39" i="1"/>
  <c r="T39" i="1" s="1"/>
  <c r="CV39" i="1"/>
  <c r="CW39" i="1"/>
  <c r="V39" i="1" s="1"/>
  <c r="CX39" i="1"/>
  <c r="W39" i="1" s="1"/>
  <c r="FR39" i="1"/>
  <c r="GL39" i="1"/>
  <c r="GN39" i="1"/>
  <c r="GO39" i="1"/>
  <c r="C40" i="1"/>
  <c r="D40" i="1"/>
  <c r="Q40" i="1"/>
  <c r="CQ40" i="1"/>
  <c r="P40" i="1" s="1"/>
  <c r="CR40" i="1"/>
  <c r="CS40" i="1"/>
  <c r="CT40" i="1"/>
  <c r="S40" i="1" s="1"/>
  <c r="CU40" i="1"/>
  <c r="T40" i="1" s="1"/>
  <c r="CV40" i="1"/>
  <c r="U40" i="1" s="1"/>
  <c r="CW40" i="1"/>
  <c r="V40" i="1" s="1"/>
  <c r="CX40" i="1"/>
  <c r="W40" i="1" s="1"/>
  <c r="FR40" i="1"/>
  <c r="GL40" i="1"/>
  <c r="GN40" i="1"/>
  <c r="GO40" i="1"/>
  <c r="GX40" i="1"/>
  <c r="C41" i="1"/>
  <c r="D41" i="1"/>
  <c r="I41" i="1"/>
  <c r="CQ41" i="1"/>
  <c r="CR41" i="1"/>
  <c r="CS41" i="1"/>
  <c r="CT41" i="1"/>
  <c r="CU41" i="1"/>
  <c r="T41" i="1" s="1"/>
  <c r="CV41" i="1"/>
  <c r="CW41" i="1"/>
  <c r="CX41" i="1"/>
  <c r="FR41" i="1"/>
  <c r="GL41" i="1"/>
  <c r="GN41" i="1"/>
  <c r="GO41" i="1"/>
  <c r="C42" i="1"/>
  <c r="D42" i="1"/>
  <c r="I42" i="1"/>
  <c r="GX42" i="1" s="1"/>
  <c r="CQ42" i="1"/>
  <c r="CR42" i="1"/>
  <c r="CS42" i="1"/>
  <c r="CT42" i="1"/>
  <c r="CU42" i="1"/>
  <c r="CV42" i="1"/>
  <c r="U42" i="1" s="1"/>
  <c r="CW42" i="1"/>
  <c r="CX42" i="1"/>
  <c r="FR42" i="1"/>
  <c r="GL42" i="1"/>
  <c r="GN42" i="1"/>
  <c r="GO42" i="1"/>
  <c r="C43" i="1"/>
  <c r="D43" i="1"/>
  <c r="I43" i="1"/>
  <c r="GX43" i="1" s="1"/>
  <c r="CQ43" i="1"/>
  <c r="CR43" i="1"/>
  <c r="CS43" i="1"/>
  <c r="CT43" i="1"/>
  <c r="CU43" i="1"/>
  <c r="CV43" i="1"/>
  <c r="CW43" i="1"/>
  <c r="CX43" i="1"/>
  <c r="FR43" i="1"/>
  <c r="GL43" i="1"/>
  <c r="GN43" i="1"/>
  <c r="GO43" i="1"/>
  <c r="C44" i="1"/>
  <c r="D44" i="1"/>
  <c r="P44" i="1"/>
  <c r="CQ44" i="1"/>
  <c r="CR44" i="1"/>
  <c r="Q44" i="1" s="1"/>
  <c r="CS44" i="1"/>
  <c r="R44" i="1" s="1"/>
  <c r="GK44" i="1" s="1"/>
  <c r="CT44" i="1"/>
  <c r="S44" i="1" s="1"/>
  <c r="CU44" i="1"/>
  <c r="T44" i="1" s="1"/>
  <c r="CV44" i="1"/>
  <c r="U44" i="1" s="1"/>
  <c r="CW44" i="1"/>
  <c r="V44" i="1" s="1"/>
  <c r="CX44" i="1"/>
  <c r="W44" i="1" s="1"/>
  <c r="FR44" i="1"/>
  <c r="GL44" i="1"/>
  <c r="GN44" i="1"/>
  <c r="GO44" i="1"/>
  <c r="GX44" i="1"/>
  <c r="I45" i="1"/>
  <c r="S45" i="1"/>
  <c r="CY45" i="1" s="1"/>
  <c r="X45" i="1" s="1"/>
  <c r="CQ45" i="1"/>
  <c r="P45" i="1" s="1"/>
  <c r="CR45" i="1"/>
  <c r="Q45" i="1" s="1"/>
  <c r="CS45" i="1"/>
  <c r="R45" i="1" s="1"/>
  <c r="GK45" i="1" s="1"/>
  <c r="CT45" i="1"/>
  <c r="CU45" i="1"/>
  <c r="T45" i="1" s="1"/>
  <c r="CV45" i="1"/>
  <c r="U45" i="1" s="1"/>
  <c r="CW45" i="1"/>
  <c r="V45" i="1" s="1"/>
  <c r="CX45" i="1"/>
  <c r="W45" i="1" s="1"/>
  <c r="FR45" i="1"/>
  <c r="GL45" i="1"/>
  <c r="GN45" i="1"/>
  <c r="GO45" i="1"/>
  <c r="GX45" i="1"/>
  <c r="C46" i="1"/>
  <c r="D46" i="1"/>
  <c r="I46" i="1"/>
  <c r="CQ46" i="1"/>
  <c r="P46" i="1" s="1"/>
  <c r="CR46" i="1"/>
  <c r="CS46" i="1"/>
  <c r="R46" i="1" s="1"/>
  <c r="GK46" i="1" s="1"/>
  <c r="CT46" i="1"/>
  <c r="S46" i="1" s="1"/>
  <c r="CU46" i="1"/>
  <c r="T46" i="1" s="1"/>
  <c r="CV46" i="1"/>
  <c r="CW46" i="1"/>
  <c r="CX46" i="1"/>
  <c r="W46" i="1" s="1"/>
  <c r="FR46" i="1"/>
  <c r="GL46" i="1"/>
  <c r="GN46" i="1"/>
  <c r="GO46" i="1"/>
  <c r="C47" i="1"/>
  <c r="D47" i="1"/>
  <c r="I47" i="1"/>
  <c r="CQ47" i="1"/>
  <c r="CR47" i="1"/>
  <c r="CS47" i="1"/>
  <c r="CT47" i="1"/>
  <c r="S47" i="1" s="1"/>
  <c r="CZ47" i="1" s="1"/>
  <c r="Y47" i="1" s="1"/>
  <c r="R103" i="5" s="1"/>
  <c r="CU47" i="1"/>
  <c r="CV47" i="1"/>
  <c r="CW47" i="1"/>
  <c r="CX47" i="1"/>
  <c r="W47" i="1" s="1"/>
  <c r="FR47" i="1"/>
  <c r="GL47" i="1"/>
  <c r="GN47" i="1"/>
  <c r="GO47" i="1"/>
  <c r="C48" i="1"/>
  <c r="D48" i="1"/>
  <c r="I48" i="1"/>
  <c r="CQ48" i="1"/>
  <c r="CR48" i="1"/>
  <c r="CS48" i="1"/>
  <c r="CT48" i="1"/>
  <c r="CU48" i="1"/>
  <c r="CV48" i="1"/>
  <c r="CW48" i="1"/>
  <c r="V48" i="1" s="1"/>
  <c r="CX48" i="1"/>
  <c r="FR48" i="1"/>
  <c r="GL48" i="1"/>
  <c r="GN48" i="1"/>
  <c r="GO48" i="1"/>
  <c r="C49" i="1"/>
  <c r="D49" i="1"/>
  <c r="I49" i="1"/>
  <c r="GX49" i="1" s="1"/>
  <c r="CQ49" i="1"/>
  <c r="CR49" i="1"/>
  <c r="Q49" i="1" s="1"/>
  <c r="CS49" i="1"/>
  <c r="CT49" i="1"/>
  <c r="S49" i="1" s="1"/>
  <c r="CU49" i="1"/>
  <c r="CV49" i="1"/>
  <c r="CW49" i="1"/>
  <c r="CX49" i="1"/>
  <c r="W49" i="1" s="1"/>
  <c r="FR49" i="1"/>
  <c r="GL49" i="1"/>
  <c r="GN49" i="1"/>
  <c r="GO49" i="1"/>
  <c r="C50" i="1"/>
  <c r="D50" i="1"/>
  <c r="I50" i="1"/>
  <c r="CQ50" i="1"/>
  <c r="CR50" i="1"/>
  <c r="CS50" i="1"/>
  <c r="CT50" i="1"/>
  <c r="S50" i="1" s="1"/>
  <c r="CU50" i="1"/>
  <c r="CV50" i="1"/>
  <c r="CW50" i="1"/>
  <c r="CX50" i="1"/>
  <c r="W50" i="1" s="1"/>
  <c r="FR50" i="1"/>
  <c r="GL50" i="1"/>
  <c r="GN50" i="1"/>
  <c r="GO50" i="1"/>
  <c r="B52" i="1"/>
  <c r="B22" i="1" s="1"/>
  <c r="C52" i="1"/>
  <c r="C22" i="1" s="1"/>
  <c r="D52" i="1"/>
  <c r="D22" i="1" s="1"/>
  <c r="F52" i="1"/>
  <c r="F22" i="1" s="1"/>
  <c r="G52" i="1"/>
  <c r="G22" i="1" s="1"/>
  <c r="BX52" i="1"/>
  <c r="BX22" i="1" s="1"/>
  <c r="CK52" i="1"/>
  <c r="CL52" i="1"/>
  <c r="CL22" i="1" s="1"/>
  <c r="B81" i="1"/>
  <c r="B18" i="1" s="1"/>
  <c r="C81" i="1"/>
  <c r="C18" i="1" s="1"/>
  <c r="D81" i="1"/>
  <c r="D18" i="1" s="1"/>
  <c r="F81" i="1"/>
  <c r="F18" i="1" s="1"/>
  <c r="G81" i="1"/>
  <c r="G18" i="1" s="1"/>
  <c r="CZ49" i="1" l="1"/>
  <c r="Y49" i="1" s="1"/>
  <c r="CY49" i="1"/>
  <c r="X49" i="1" s="1"/>
  <c r="CY29" i="1"/>
  <c r="X29" i="1" s="1"/>
  <c r="P41" i="5" s="1"/>
  <c r="CZ29" i="1"/>
  <c r="Y29" i="1" s="1"/>
  <c r="R41" i="5" s="1"/>
  <c r="W43" i="1"/>
  <c r="V41" i="1"/>
  <c r="S38" i="1"/>
  <c r="T49" i="1"/>
  <c r="P49" i="1"/>
  <c r="V47" i="1"/>
  <c r="T103" i="5"/>
  <c r="R47" i="1"/>
  <c r="GK47" i="1" s="1"/>
  <c r="V46" i="1"/>
  <c r="CZ45" i="1"/>
  <c r="Y45" i="1" s="1"/>
  <c r="V43" i="1"/>
  <c r="Q42" i="1"/>
  <c r="CP42" i="1" s="1"/>
  <c r="O42" i="1" s="1"/>
  <c r="W33" i="1"/>
  <c r="S33" i="1"/>
  <c r="U29" i="1"/>
  <c r="Q29" i="1"/>
  <c r="CP29" i="1" s="1"/>
  <c r="O29" i="1" s="1"/>
  <c r="T42" i="1"/>
  <c r="P42" i="1"/>
  <c r="U49" i="1"/>
  <c r="S43" i="1"/>
  <c r="CY43" i="1" s="1"/>
  <c r="X43" i="1" s="1"/>
  <c r="T50" i="1"/>
  <c r="P50" i="1"/>
  <c r="V49" i="1"/>
  <c r="T47" i="1"/>
  <c r="P47" i="1"/>
  <c r="T43" i="1"/>
  <c r="P43" i="1"/>
  <c r="W42" i="1"/>
  <c r="S42" i="1"/>
  <c r="T38" i="1"/>
  <c r="P38" i="1"/>
  <c r="V31" i="1"/>
  <c r="T54" i="5"/>
  <c r="CZ42" i="1"/>
  <c r="Y42" i="1" s="1"/>
  <c r="CY42" i="1"/>
  <c r="X42" i="1" s="1"/>
  <c r="CZ50" i="1"/>
  <c r="Y50" i="1" s="1"/>
  <c r="CY50" i="1"/>
  <c r="X50" i="1" s="1"/>
  <c r="CP49" i="1"/>
  <c r="O49" i="1" s="1"/>
  <c r="CY44" i="1"/>
  <c r="X44" i="1" s="1"/>
  <c r="CZ44" i="1"/>
  <c r="Y44" i="1" s="1"/>
  <c r="CZ46" i="1"/>
  <c r="Y46" i="1" s="1"/>
  <c r="CY46" i="1"/>
  <c r="X46" i="1" s="1"/>
  <c r="R37" i="1"/>
  <c r="GK37" i="1" s="1"/>
  <c r="T84" i="5"/>
  <c r="S62" i="5"/>
  <c r="O62" i="5"/>
  <c r="Q62" i="5"/>
  <c r="R32" i="1"/>
  <c r="GK32" i="1" s="1"/>
  <c r="GX46" i="1"/>
  <c r="R43" i="1"/>
  <c r="GK43" i="1" s="1"/>
  <c r="S95" i="5"/>
  <c r="Q95" i="5"/>
  <c r="O95" i="5"/>
  <c r="R33" i="1"/>
  <c r="GK33" i="1" s="1"/>
  <c r="GX26" i="1"/>
  <c r="S28" i="5"/>
  <c r="O28" i="5"/>
  <c r="Q28" i="5"/>
  <c r="CP36" i="1"/>
  <c r="O36" i="1" s="1"/>
  <c r="O54" i="5"/>
  <c r="Q54" i="5"/>
  <c r="S54" i="5"/>
  <c r="CX19" i="3"/>
  <c r="S48" i="5"/>
  <c r="O48" i="5"/>
  <c r="Q48" i="5"/>
  <c r="R39" i="1"/>
  <c r="GK39" i="1" s="1"/>
  <c r="Q25" i="1"/>
  <c r="T25" i="1"/>
  <c r="BC52" i="1"/>
  <c r="R50" i="1"/>
  <c r="GK50" i="1" s="1"/>
  <c r="O103" i="5"/>
  <c r="S103" i="5"/>
  <c r="Q103" i="5"/>
  <c r="U43" i="1"/>
  <c r="Q43" i="1"/>
  <c r="V42" i="1"/>
  <c r="R42" i="1"/>
  <c r="GK42" i="1" s="1"/>
  <c r="U41" i="1"/>
  <c r="Q41" i="1"/>
  <c r="R40" i="1"/>
  <c r="GK40" i="1" s="1"/>
  <c r="R36" i="1"/>
  <c r="GK36" i="1" s="1"/>
  <c r="T73" i="5"/>
  <c r="V34" i="1"/>
  <c r="R34" i="1"/>
  <c r="GK34" i="1" s="1"/>
  <c r="T62" i="5"/>
  <c r="Q33" i="1"/>
  <c r="CP33" i="1" s="1"/>
  <c r="O33" i="1" s="1"/>
  <c r="T31" i="1"/>
  <c r="P31" i="1"/>
  <c r="CP31" i="1" s="1"/>
  <c r="O31" i="1" s="1"/>
  <c r="R31" i="1"/>
  <c r="GK31" i="1" s="1"/>
  <c r="P30" i="1"/>
  <c r="CZ28" i="1"/>
  <c r="Y28" i="1" s="1"/>
  <c r="R40" i="5" s="1"/>
  <c r="CP28" i="1"/>
  <c r="O28" i="1" s="1"/>
  <c r="V28" i="1"/>
  <c r="S40" i="5"/>
  <c r="O40" i="5"/>
  <c r="Q40" i="5"/>
  <c r="R27" i="1"/>
  <c r="GK27" i="1" s="1"/>
  <c r="S26" i="1"/>
  <c r="R25" i="1"/>
  <c r="GK25" i="1" s="1"/>
  <c r="CX87" i="3"/>
  <c r="CP40" i="1"/>
  <c r="O40" i="1" s="1"/>
  <c r="O27" i="5"/>
  <c r="S27" i="5"/>
  <c r="Q27" i="5"/>
  <c r="GX50" i="1"/>
  <c r="R41" i="1"/>
  <c r="GK41" i="1" s="1"/>
  <c r="T95" i="5"/>
  <c r="R28" i="1"/>
  <c r="GK28" i="1" s="1"/>
  <c r="AO52" i="1"/>
  <c r="U50" i="1"/>
  <c r="Q50" i="1"/>
  <c r="V50" i="1"/>
  <c r="R49" i="1"/>
  <c r="GK49" i="1" s="1"/>
  <c r="GP49" i="1" s="1"/>
  <c r="U46" i="1"/>
  <c r="Q46" i="1"/>
  <c r="CP46" i="1" s="1"/>
  <c r="O46" i="1" s="1"/>
  <c r="CY39" i="1"/>
  <c r="X39" i="1" s="1"/>
  <c r="CP39" i="1"/>
  <c r="O39" i="1" s="1"/>
  <c r="CX63" i="3"/>
  <c r="U34" i="1"/>
  <c r="Q34" i="1"/>
  <c r="CP34" i="1" s="1"/>
  <c r="O34" i="1" s="1"/>
  <c r="S31" i="1"/>
  <c r="CC52" i="1"/>
  <c r="CC22" i="1" s="1"/>
  <c r="W30" i="1"/>
  <c r="S30" i="1"/>
  <c r="CY30" i="1" s="1"/>
  <c r="X30" i="1" s="1"/>
  <c r="P48" i="5" s="1"/>
  <c r="T30" i="1"/>
  <c r="R29" i="1"/>
  <c r="GK29" i="1" s="1"/>
  <c r="T41" i="5"/>
  <c r="O41" i="5"/>
  <c r="S41" i="5"/>
  <c r="Q41" i="5"/>
  <c r="V26" i="1"/>
  <c r="T28" i="5"/>
  <c r="W25" i="1"/>
  <c r="S25" i="1"/>
  <c r="P25" i="1"/>
  <c r="R24" i="1"/>
  <c r="GK24" i="1" s="1"/>
  <c r="T22" i="5"/>
  <c r="G11" i="6"/>
  <c r="H11" i="6" s="1"/>
  <c r="G9" i="6"/>
  <c r="H9" i="6" s="1"/>
  <c r="N53" i="5"/>
  <c r="N71" i="5"/>
  <c r="N109" i="5"/>
  <c r="N93" i="5"/>
  <c r="N101" i="5"/>
  <c r="N60" i="5"/>
  <c r="N82" i="5"/>
  <c r="AT52" i="1"/>
  <c r="BY22" i="1"/>
  <c r="AP52" i="1"/>
  <c r="GM49" i="1"/>
  <c r="CX93" i="3"/>
  <c r="CX92" i="3"/>
  <c r="CX94" i="3"/>
  <c r="CX91" i="3"/>
  <c r="P48" i="1"/>
  <c r="T48" i="1"/>
  <c r="GX48" i="1"/>
  <c r="Q48" i="1"/>
  <c r="U48" i="1"/>
  <c r="CP44" i="1"/>
  <c r="O44" i="1" s="1"/>
  <c r="CZ40" i="1"/>
  <c r="Y40" i="1" s="1"/>
  <c r="CY40" i="1"/>
  <c r="X40" i="1" s="1"/>
  <c r="CY38" i="1"/>
  <c r="X38" i="1" s="1"/>
  <c r="CZ38" i="1"/>
  <c r="Y38" i="1" s="1"/>
  <c r="CZ31" i="1"/>
  <c r="Y31" i="1" s="1"/>
  <c r="R54" i="5" s="1"/>
  <c r="CY31" i="1"/>
  <c r="X31" i="1" s="1"/>
  <c r="P54" i="5" s="1"/>
  <c r="CK22" i="1"/>
  <c r="BB52" i="1"/>
  <c r="W48" i="1"/>
  <c r="S48" i="1"/>
  <c r="CY47" i="1"/>
  <c r="X47" i="1" s="1"/>
  <c r="P103" i="5" s="1"/>
  <c r="CB52" i="1"/>
  <c r="CX53" i="3"/>
  <c r="V38" i="1"/>
  <c r="R38" i="1"/>
  <c r="GK38" i="1" s="1"/>
  <c r="W38" i="1"/>
  <c r="GX38" i="1"/>
  <c r="CP37" i="1"/>
  <c r="O37" i="1" s="1"/>
  <c r="CY24" i="1"/>
  <c r="X24" i="1" s="1"/>
  <c r="P22" i="5" s="1"/>
  <c r="CZ24" i="1"/>
  <c r="Y24" i="1" s="1"/>
  <c r="R22" i="5" s="1"/>
  <c r="CY33" i="1"/>
  <c r="X33" i="1" s="1"/>
  <c r="CZ33" i="1"/>
  <c r="Y33" i="1" s="1"/>
  <c r="CZ32" i="1"/>
  <c r="Y32" i="1" s="1"/>
  <c r="CY32" i="1"/>
  <c r="X32" i="1" s="1"/>
  <c r="CP32" i="1"/>
  <c r="O32" i="1" s="1"/>
  <c r="BZ52" i="1"/>
  <c r="CI52" i="1" s="1"/>
  <c r="CP24" i="1"/>
  <c r="O24" i="1" s="1"/>
  <c r="CP50" i="1"/>
  <c r="O50" i="1" s="1"/>
  <c r="R48" i="1"/>
  <c r="GK48" i="1" s="1"/>
  <c r="CP45" i="1"/>
  <c r="O45" i="1" s="1"/>
  <c r="CX69" i="3"/>
  <c r="CX68" i="3"/>
  <c r="CX72" i="3"/>
  <c r="CX70" i="3"/>
  <c r="CX71" i="3"/>
  <c r="CX67" i="3"/>
  <c r="P41" i="1"/>
  <c r="GX41" i="1"/>
  <c r="CP35" i="1"/>
  <c r="O35" i="1" s="1"/>
  <c r="CX89" i="3"/>
  <c r="CX90" i="3"/>
  <c r="U38" i="1"/>
  <c r="Q38" i="1"/>
  <c r="CP38" i="1" s="1"/>
  <c r="O38" i="1" s="1"/>
  <c r="CX25" i="3"/>
  <c r="CX29" i="3"/>
  <c r="CX24" i="3"/>
  <c r="CX28" i="3"/>
  <c r="CX26" i="3"/>
  <c r="CX27" i="3"/>
  <c r="CY25" i="1"/>
  <c r="X25" i="1" s="1"/>
  <c r="P27" i="5" s="1"/>
  <c r="CZ25" i="1"/>
  <c r="Y25" i="1" s="1"/>
  <c r="R27" i="5" s="1"/>
  <c r="CX97" i="3"/>
  <c r="CX98" i="3"/>
  <c r="U47" i="1"/>
  <c r="Q47" i="1"/>
  <c r="CP47" i="1" s="1"/>
  <c r="O47" i="1" s="1"/>
  <c r="CX85" i="3"/>
  <c r="CX84" i="3"/>
  <c r="CX88" i="3"/>
  <c r="CX82" i="3"/>
  <c r="CX86" i="3"/>
  <c r="CX83" i="3"/>
  <c r="CX77" i="3"/>
  <c r="CX76" i="3"/>
  <c r="CX57" i="3"/>
  <c r="CX61" i="3"/>
  <c r="CX56" i="3"/>
  <c r="CX60" i="3"/>
  <c r="CX54" i="3"/>
  <c r="CX58" i="3"/>
  <c r="CX62" i="3"/>
  <c r="CX59" i="3"/>
  <c r="CX55" i="3"/>
  <c r="GX39" i="1"/>
  <c r="CZ37" i="1"/>
  <c r="Y37" i="1" s="1"/>
  <c r="R84" i="5" s="1"/>
  <c r="CZ36" i="1"/>
  <c r="Y36" i="1" s="1"/>
  <c r="CZ35" i="1"/>
  <c r="Y35" i="1" s="1"/>
  <c r="CZ34" i="1"/>
  <c r="Y34" i="1" s="1"/>
  <c r="GX30" i="1"/>
  <c r="U30" i="1"/>
  <c r="Q30" i="1"/>
  <c r="R30" i="1"/>
  <c r="CZ27" i="1"/>
  <c r="Y27" i="1" s="1"/>
  <c r="R35" i="5" s="1"/>
  <c r="CY27" i="1"/>
  <c r="X27" i="1" s="1"/>
  <c r="P35" i="5" s="1"/>
  <c r="CP27" i="1"/>
  <c r="O27" i="1" s="1"/>
  <c r="CX96" i="3"/>
  <c r="CX95" i="3"/>
  <c r="GX47" i="1"/>
  <c r="CX73" i="3"/>
  <c r="CX74" i="3"/>
  <c r="W41" i="1"/>
  <c r="S41" i="1"/>
  <c r="CX21" i="3"/>
  <c r="CX20" i="3"/>
  <c r="CX22" i="3"/>
  <c r="GX31" i="1"/>
  <c r="V30" i="1"/>
  <c r="AI52" i="1" s="1"/>
  <c r="CZ26" i="1"/>
  <c r="Y26" i="1" s="1"/>
  <c r="R28" i="5" s="1"/>
  <c r="CY26" i="1"/>
  <c r="X26" i="1" s="1"/>
  <c r="P28" i="5" s="1"/>
  <c r="CX75" i="3"/>
  <c r="CX33" i="3"/>
  <c r="CX32" i="3"/>
  <c r="CX30" i="3"/>
  <c r="T26" i="1"/>
  <c r="AG52" i="1" s="1"/>
  <c r="P26" i="1"/>
  <c r="Q26" i="1"/>
  <c r="CX31" i="3"/>
  <c r="GP42" i="1" l="1"/>
  <c r="GM42" i="1"/>
  <c r="CP25" i="1"/>
  <c r="O25" i="1" s="1"/>
  <c r="CP43" i="1"/>
  <c r="O43" i="1" s="1"/>
  <c r="GM43" i="1" s="1"/>
  <c r="CZ43" i="1"/>
  <c r="Y43" i="1" s="1"/>
  <c r="GM28" i="1"/>
  <c r="GM39" i="1"/>
  <c r="GP28" i="1"/>
  <c r="GM40" i="1"/>
  <c r="AO22" i="1"/>
  <c r="F56" i="1"/>
  <c r="AO81" i="1"/>
  <c r="AD52" i="1"/>
  <c r="AD22" i="1" s="1"/>
  <c r="AJ52" i="1"/>
  <c r="AH52" i="1"/>
  <c r="GM36" i="1"/>
  <c r="R73" i="5"/>
  <c r="CZ30" i="1"/>
  <c r="Y30" i="1" s="1"/>
  <c r="R48" i="5" s="1"/>
  <c r="BC22" i="1"/>
  <c r="BC81" i="1"/>
  <c r="F68" i="1"/>
  <c r="GM34" i="1"/>
  <c r="R62" i="5"/>
  <c r="CP30" i="1"/>
  <c r="O30" i="1" s="1"/>
  <c r="GP30" i="1" s="1"/>
  <c r="GP40" i="1"/>
  <c r="GP33" i="1"/>
  <c r="CJ52" i="1"/>
  <c r="BA52" i="1" s="1"/>
  <c r="CP41" i="1"/>
  <c r="O41" i="1" s="1"/>
  <c r="GM41" i="1" s="1"/>
  <c r="AF52" i="1"/>
  <c r="N33" i="5"/>
  <c r="G10" i="6"/>
  <c r="N46" i="5"/>
  <c r="GP38" i="1"/>
  <c r="GM38" i="1"/>
  <c r="AG22" i="1"/>
  <c r="T52" i="1"/>
  <c r="V52" i="1"/>
  <c r="AI22" i="1"/>
  <c r="AJ22" i="1"/>
  <c r="W52" i="1"/>
  <c r="GM47" i="1"/>
  <c r="GP47" i="1"/>
  <c r="CP26" i="1"/>
  <c r="O26" i="1" s="1"/>
  <c r="GM29" i="1"/>
  <c r="GP29" i="1"/>
  <c r="GK30" i="1"/>
  <c r="AE52" i="1"/>
  <c r="GM31" i="1"/>
  <c r="GP31" i="1"/>
  <c r="GM32" i="1"/>
  <c r="GP32" i="1"/>
  <c r="GM37" i="1"/>
  <c r="GP37" i="1"/>
  <c r="BB22" i="1"/>
  <c r="F65" i="1"/>
  <c r="BB81" i="1"/>
  <c r="F61" i="1"/>
  <c r="G16" i="2" s="1"/>
  <c r="G18" i="2" s="1"/>
  <c r="AP81" i="1"/>
  <c r="AP22" i="1"/>
  <c r="GM33" i="1"/>
  <c r="CY41" i="1"/>
  <c r="X41" i="1" s="1"/>
  <c r="CZ41" i="1"/>
  <c r="Y41" i="1" s="1"/>
  <c r="R95" i="5" s="1"/>
  <c r="GM27" i="1"/>
  <c r="GP27" i="1"/>
  <c r="GM35" i="1"/>
  <c r="GP35" i="1"/>
  <c r="GP50" i="1"/>
  <c r="GM50" i="1"/>
  <c r="AQ52" i="1"/>
  <c r="CG52" i="1"/>
  <c r="BZ22" i="1"/>
  <c r="GP44" i="1"/>
  <c r="GM44" i="1"/>
  <c r="GP34" i="1"/>
  <c r="AH22" i="1"/>
  <c r="U52" i="1"/>
  <c r="GP25" i="1"/>
  <c r="GM25" i="1"/>
  <c r="AC52" i="1"/>
  <c r="GP43" i="1"/>
  <c r="CB22" i="1"/>
  <c r="AS52" i="1"/>
  <c r="CY48" i="1"/>
  <c r="X48" i="1" s="1"/>
  <c r="CZ48" i="1"/>
  <c r="Y48" i="1" s="1"/>
  <c r="GP39" i="1"/>
  <c r="CP48" i="1"/>
  <c r="O48" i="1" s="1"/>
  <c r="GP36" i="1"/>
  <c r="CJ22" i="1"/>
  <c r="GP45" i="1"/>
  <c r="GM45" i="1"/>
  <c r="GP24" i="1"/>
  <c r="GM24" i="1"/>
  <c r="AF22" i="1"/>
  <c r="S52" i="1"/>
  <c r="GP46" i="1"/>
  <c r="GM46" i="1"/>
  <c r="CI22" i="1"/>
  <c r="AZ52" i="1"/>
  <c r="AT22" i="1"/>
  <c r="AT81" i="1"/>
  <c r="F70" i="1"/>
  <c r="F16" i="2" s="1"/>
  <c r="F18" i="2" s="1"/>
  <c r="AB52" i="1" l="1"/>
  <c r="GM30" i="1"/>
  <c r="G19" i="6"/>
  <c r="H10" i="6"/>
  <c r="H19" i="6" s="1"/>
  <c r="H20" i="6" s="1"/>
  <c r="H21" i="6" s="1"/>
  <c r="GP41" i="1"/>
  <c r="P95" i="5"/>
  <c r="AK52" i="1"/>
  <c r="X52" i="1" s="1"/>
  <c r="Q52" i="1"/>
  <c r="Q22" i="1" s="1"/>
  <c r="BC18" i="1"/>
  <c r="F97" i="1"/>
  <c r="AO18" i="1"/>
  <c r="F85" i="1"/>
  <c r="AL52" i="1"/>
  <c r="AL22" i="1" s="1"/>
  <c r="GP48" i="1"/>
  <c r="GM48" i="1"/>
  <c r="U22" i="1"/>
  <c r="F74" i="1"/>
  <c r="U81" i="1"/>
  <c r="AQ22" i="1"/>
  <c r="F62" i="1"/>
  <c r="AQ81" i="1"/>
  <c r="T22" i="1"/>
  <c r="F73" i="1"/>
  <c r="T81" i="1"/>
  <c r="AT18" i="1"/>
  <c r="F99" i="1"/>
  <c r="AC22" i="1"/>
  <c r="CH52" i="1"/>
  <c r="CE52" i="1"/>
  <c r="P52" i="1"/>
  <c r="CF52" i="1"/>
  <c r="AE22" i="1"/>
  <c r="R52" i="1"/>
  <c r="Y52" i="1"/>
  <c r="W22" i="1"/>
  <c r="W81" i="1"/>
  <c r="F76" i="1"/>
  <c r="AB22" i="1"/>
  <c r="O52" i="1"/>
  <c r="AS22" i="1"/>
  <c r="F69" i="1"/>
  <c r="E16" i="2" s="1"/>
  <c r="AS81" i="1"/>
  <c r="AK22" i="1"/>
  <c r="BB18" i="1"/>
  <c r="F94" i="1"/>
  <c r="GM26" i="1"/>
  <c r="CA52" i="1" s="1"/>
  <c r="GP26" i="1"/>
  <c r="CD52" i="1" s="1"/>
  <c r="BA22" i="1"/>
  <c r="F72" i="1"/>
  <c r="BA81" i="1"/>
  <c r="AZ22" i="1"/>
  <c r="F63" i="1"/>
  <c r="AZ81" i="1"/>
  <c r="S81" i="1"/>
  <c r="S22" i="1"/>
  <c r="F67" i="1"/>
  <c r="J16" i="2" s="1"/>
  <c r="J18" i="2" s="1"/>
  <c r="CG22" i="1"/>
  <c r="AX52" i="1"/>
  <c r="AP18" i="1"/>
  <c r="F90" i="1"/>
  <c r="V22" i="1"/>
  <c r="V81" i="1"/>
  <c r="F75" i="1"/>
  <c r="G20" i="6" l="1"/>
  <c r="G21" i="6" s="1"/>
  <c r="Q81" i="1"/>
  <c r="F64" i="1"/>
  <c r="V18" i="1"/>
  <c r="F104" i="1"/>
  <c r="AX81" i="1"/>
  <c r="AX22" i="1"/>
  <c r="F59" i="1"/>
  <c r="CA22" i="1"/>
  <c r="AR52" i="1"/>
  <c r="E18" i="2"/>
  <c r="R22" i="1"/>
  <c r="F66" i="1"/>
  <c r="R81" i="1"/>
  <c r="CE22" i="1"/>
  <c r="AV52" i="1"/>
  <c r="AQ18" i="1"/>
  <c r="F91" i="1"/>
  <c r="S18" i="1"/>
  <c r="F96" i="1"/>
  <c r="F101" i="1"/>
  <c r="BA18" i="1"/>
  <c r="X22" i="1"/>
  <c r="F77" i="1"/>
  <c r="X81" i="1"/>
  <c r="W18" i="1"/>
  <c r="F105" i="1"/>
  <c r="CH22" i="1"/>
  <c r="AY52" i="1"/>
  <c r="T18" i="1"/>
  <c r="F102" i="1"/>
  <c r="CD22" i="1"/>
  <c r="AU52" i="1"/>
  <c r="AZ18" i="1"/>
  <c r="F92" i="1"/>
  <c r="O22" i="1"/>
  <c r="O81" i="1"/>
  <c r="F54" i="1"/>
  <c r="Y22" i="1"/>
  <c r="F78" i="1"/>
  <c r="Y81" i="1"/>
  <c r="CF22" i="1"/>
  <c r="AW52" i="1"/>
  <c r="AS18" i="1"/>
  <c r="F98" i="1"/>
  <c r="Q18" i="1"/>
  <c r="F93" i="1"/>
  <c r="P22" i="1"/>
  <c r="P81" i="1"/>
  <c r="F55" i="1"/>
  <c r="U18" i="1"/>
  <c r="F103" i="1"/>
  <c r="AV22" i="1" l="1"/>
  <c r="F57" i="1"/>
  <c r="AV81" i="1"/>
  <c r="AW22" i="1"/>
  <c r="F58" i="1"/>
  <c r="AW81" i="1"/>
  <c r="R18" i="1"/>
  <c r="F95" i="1"/>
  <c r="P18" i="1"/>
  <c r="F84" i="1"/>
  <c r="Y18" i="1"/>
  <c r="F107" i="1"/>
  <c r="O18" i="1"/>
  <c r="F83" i="1"/>
  <c r="AU22" i="1"/>
  <c r="AU81" i="1"/>
  <c r="F71" i="1"/>
  <c r="H16" i="2" s="1"/>
  <c r="AY22" i="1"/>
  <c r="AY81" i="1"/>
  <c r="F60" i="1"/>
  <c r="X18" i="1"/>
  <c r="F106" i="1"/>
  <c r="AR22" i="1"/>
  <c r="F79" i="1"/>
  <c r="AR81" i="1"/>
  <c r="AX18" i="1"/>
  <c r="F88" i="1"/>
  <c r="AR18" i="1" l="1"/>
  <c r="F108" i="1"/>
  <c r="AU18" i="1"/>
  <c r="F100" i="1"/>
  <c r="AY18" i="1"/>
  <c r="F89" i="1"/>
  <c r="AV18" i="1"/>
  <c r="F86" i="1"/>
  <c r="AW18" i="1"/>
  <c r="F87" i="1"/>
  <c r="H18" i="2"/>
  <c r="I16" i="2"/>
  <c r="I18" i="2" s="1"/>
</calcChain>
</file>

<file path=xl/sharedStrings.xml><?xml version="1.0" encoding="utf-8"?>
<sst xmlns="http://schemas.openxmlformats.org/spreadsheetml/2006/main" count="2810" uniqueCount="424">
  <si>
    <t>Smeta.RU  (495) 974-1589</t>
  </si>
  <si>
    <t>_PS_</t>
  </si>
  <si>
    <t>Smeta.RU</t>
  </si>
  <si>
    <t/>
  </si>
  <si>
    <t>Новый объект</t>
  </si>
  <si>
    <t>Семейный кампус_разовые работы</t>
  </si>
  <si>
    <t>Сметные нормы списания</t>
  </si>
  <si>
    <t>Коды ОКП для СН-2012 - 2018 г.</t>
  </si>
  <si>
    <t>СН-2012 - 2018 г_глава_1-5</t>
  </si>
  <si>
    <t>Типовой расчет для СН-2012 - 2018 г</t>
  </si>
  <si>
    <t>СН-2012-2018 г. База данных "Сборник стоимостных нормативов"</t>
  </si>
  <si>
    <t>Новая локальная смета</t>
  </si>
  <si>
    <t>1</t>
  </si>
  <si>
    <t>2.1-3202-1-2/1</t>
  </si>
  <si>
    <t>Ремонт бортового камня бетонного с заменой</t>
  </si>
  <si>
    <t>м</t>
  </si>
  <si>
    <t>СН-2012-2018.2. Доп.2. Сб.1-3202-1-2/1</t>
  </si>
  <si>
    <t>СН-2012</t>
  </si>
  <si>
    <t>Подрядные работы, гл. 1-5</t>
  </si>
  <si>
    <t>работа</t>
  </si>
  <si>
    <t>1,1</t>
  </si>
  <si>
    <t>21.5-3-14</t>
  </si>
  <si>
    <t>Камни бетонные бортовые, марка БР 100.30.18</t>
  </si>
  <si>
    <t>м3</t>
  </si>
  <si>
    <t>СН-2012-2018.21. Доп.2. Р.5, о.3, поз.14</t>
  </si>
  <si>
    <t>1,2</t>
  </si>
  <si>
    <t>21.5-3-13</t>
  </si>
  <si>
    <t>Камни бетонные бортовые, марка БР 100.30.15</t>
  </si>
  <si>
    <t>СН-2012-2018.21. Доп.2. Р.5, о.3, поз.13</t>
  </si>
  <si>
    <t>2</t>
  </si>
  <si>
    <t>2,1</t>
  </si>
  <si>
    <t>2,2</t>
  </si>
  <si>
    <t>21.5-3-12</t>
  </si>
  <si>
    <t>Камни бетонные бортовые, марка БР60.20.8</t>
  </si>
  <si>
    <t>СН-2012-2018.21. Доп.2. Р.5, о.3, поз.12</t>
  </si>
  <si>
    <t>3</t>
  </si>
  <si>
    <t>5.4-3203-3-2/1</t>
  </si>
  <si>
    <t>Подготовка почвы для устройства партерного и обыкновенного газонов без внесения растительной земли вручную</t>
  </si>
  <si>
    <t>100 м2</t>
  </si>
  <si>
    <t>СН-2012-2018.5. Доп.2. Сб.4-3203-3-2/1</t>
  </si>
  <si>
    <t>4</t>
  </si>
  <si>
    <t>5.4-3203-3-6/1</t>
  </si>
  <si>
    <t>Посев газонов партерных, мавританских, и обыкновенных вручную</t>
  </si>
  <si>
    <t>СН-2012-2018.5. Доп.2. Сб.4-3203-3-6/1</t>
  </si>
  <si>
    <t>5</t>
  </si>
  <si>
    <t>5.4-3104-3-1/1</t>
  </si>
  <si>
    <t>Вырубка кустарников с последующей ручной переноской и складированием на расстояние до 50 м при диаметре кустов у корня до 300 мм</t>
  </si>
  <si>
    <t>шт.</t>
  </si>
  <si>
    <t>СН-2012-2018.5. Доп.2. Сб.4-3104-3-1/1</t>
  </si>
  <si>
    <t>6</t>
  </si>
  <si>
    <t>5.4-3103-6-7/1</t>
  </si>
  <si>
    <t>Посадка деревьев и кустарников с комом земли размером 1,0х1,0х0,6 м (без стоимости деревьев и кустарников)</t>
  </si>
  <si>
    <t>10 шт.</t>
  </si>
  <si>
    <t>СН-2012-2018.5. Доп.2. Сб.4-3103-6-7/1</t>
  </si>
  <si>
    <t>7</t>
  </si>
  <si>
    <t>5.4-3103-22-1/1</t>
  </si>
  <si>
    <t>Улучшение почвы при посадке деревьев и кустарников в городских условиях методом типа "Пикса", деревья и кустарники без кома земли</t>
  </si>
  <si>
    <t>10 ям</t>
  </si>
  <si>
    <t>СН-2012-2018.5. Доп.2. Сб.4-3103-22-1/1</t>
  </si>
  <si>
    <t>8</t>
  </si>
  <si>
    <t>5.3-3201-4-6/1</t>
  </si>
  <si>
    <t>Ремонт металлических малых архитектурных форм и оборудования площадок различного назначения, ремонт с укреплением стоек, заменой деталей, выправлением гнутых деталей, подготовкой и окраской</t>
  </si>
  <si>
    <t>СН-2012-2018.5. Доп.2. Сб.3-3201-4-6/1</t>
  </si>
  <si>
    <t>9</t>
  </si>
  <si>
    <t>2.1-3101-16-1/1</t>
  </si>
  <si>
    <t>Ремонт покрытия из тротуарной прямоугольной плитки толщиной 70 мм</t>
  </si>
  <si>
    <t>м2</t>
  </si>
  <si>
    <t>СН-2012-2018.2. Доп.2. Сб.1-3101-16-1/1</t>
  </si>
  <si>
    <t>10</t>
  </si>
  <si>
    <t>2.1-3203-10-1/1</t>
  </si>
  <si>
    <t>Нанесение линии дорожной разметки краской, линия продольная, сплошная, краска белая</t>
  </si>
  <si>
    <t>СН-2012-2018.2. Доп.2. Сб.1-3203-10-1/1</t>
  </si>
  <si>
    <t>Автомобильные дороги, раздел 32</t>
  </si>
  <si>
    <t>11</t>
  </si>
  <si>
    <t>5.3-3104-1-1/1</t>
  </si>
  <si>
    <t>Разборка полиуретанового покрытия игровых площадок, спортивных дорожек и площадок - на асфальтобетонном основании</t>
  </si>
  <si>
    <t>СН-2012-2018.5. Доп.2. Сб.3-3104-1-1/1</t>
  </si>
  <si>
    <t>12</t>
  </si>
  <si>
    <t>5.3-3103-11-1/1</t>
  </si>
  <si>
    <t>Устройство наливного полиуретанового покрытия спортивных площадок и беговых дорожек толщиной 10 мм</t>
  </si>
  <si>
    <t>СН-2012-2018.5. Доп.2. Сб.3-3103-11-1/1</t>
  </si>
  <si>
    <t>13</t>
  </si>
  <si>
    <t>5.3-3101-2-1/1</t>
  </si>
  <si>
    <t>Мелкий ремонт металлических ограждений</t>
  </si>
  <si>
    <t>СН-2012-2018.5. Доп.2. Сб.3-3101-2-1/1</t>
  </si>
  <si>
    <t>14</t>
  </si>
  <si>
    <t>1.7-5103-1-1/1</t>
  </si>
  <si>
    <t>Расчистка и окраска металлических конструкций</t>
  </si>
  <si>
    <t>10 м2</t>
  </si>
  <si>
    <t>СН-2012-2018.1. Доп.2. Сб.7-5103-1-1/1</t>
  </si>
  <si>
    <t>15</t>
  </si>
  <si>
    <t>5.4-3103-6-1/1</t>
  </si>
  <si>
    <t>Посадка деревьев и кустарников с комом земли, диаметром 0,2 м и высотой 0,15 м, диаметром 0,25 м и высотой 0,2 м</t>
  </si>
  <si>
    <t>СН-2012-2018.5. Доп.2. Сб.4-3103-6-1/1</t>
  </si>
  <si>
    <t>16</t>
  </si>
  <si>
    <t>5.4-3103-14-1/1</t>
  </si>
  <si>
    <t>Посадка кустарников-саженцев в группы в ямы размером 0,5х0,5 м</t>
  </si>
  <si>
    <t>10 кустов</t>
  </si>
  <si>
    <t>СН-2012-2018.5. Доп.2. Сб.4-3103-14-1/1</t>
  </si>
  <si>
    <t>17</t>
  </si>
  <si>
    <t>5.4-3405-6-1/1</t>
  </si>
  <si>
    <t>Опыливание деревьев и кустарников (без стоимости химических средств защиты растений, гербецидов)</t>
  </si>
  <si>
    <t>га</t>
  </si>
  <si>
    <t>СН-2012-2018.5. Доп.2. Сб.4-3405-6-1/1</t>
  </si>
  <si>
    <t>17,1</t>
  </si>
  <si>
    <t>21.4-5-7</t>
  </si>
  <si>
    <t>Ураган 36 % (водный раствор)</t>
  </si>
  <si>
    <t>кг</t>
  </si>
  <si>
    <t>СН-2012-2018.21. Доп.2. Р.4, о.5, поз.7</t>
  </si>
  <si>
    <t>18</t>
  </si>
  <si>
    <t>2.1-3101-1-2/1</t>
  </si>
  <si>
    <t>Ямочный ремонт однослойных асфальтовых покрытий дорог толщиной слоя 50 мм при площади ремонта до 25 м2</t>
  </si>
  <si>
    <t>СН-2012-2018.2. Доп.2. Сб.1-3101-1-2/1</t>
  </si>
  <si>
    <t>19</t>
  </si>
  <si>
    <t>5.4-1201-1-1/1</t>
  </si>
  <si>
    <t>Сбор случайного мусора по территории</t>
  </si>
  <si>
    <t>СН-2012-2018.5. Доп.2. Сб.4-1201-1-1/1</t>
  </si>
  <si>
    <t>20</t>
  </si>
  <si>
    <t>2.1-3101-14-1/1</t>
  </si>
  <si>
    <t>Заделка трещин в асфальтобетонных покрытиях вручную битумом с очисткой трещин и засыпкой поверхности песком с уплотнением</t>
  </si>
  <si>
    <t>100 м</t>
  </si>
  <si>
    <t>СН-2012-2018.2. Доп.2. Сб.1-3101-14-1/1</t>
  </si>
  <si>
    <t>21</t>
  </si>
  <si>
    <t>5.3-1101-17-1/1</t>
  </si>
  <si>
    <t>Уборка прилегающих территорий объектов отрасли "Образование", летняя уборка твердых покрытий средствами малой механизации</t>
  </si>
  <si>
    <t>1000 м2</t>
  </si>
  <si>
    <t>СН-2012-2018.5. Доп.2. Сб.3-1101-17-1/1</t>
  </si>
  <si>
    <t>22</t>
  </si>
  <si>
    <t>5.3-1101-19-1/1</t>
  </si>
  <si>
    <t>Уборка полиуретанового покрытия игровых площадок, спортивных дорожек и площадок вручную</t>
  </si>
  <si>
    <t>СН-2012-2018.5. Доп.2. Сб.3-1101-19-1/1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</si>
  <si>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</si>
  <si>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</si>
  <si>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</si>
  <si>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</si>
  <si>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</si>
  <si>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</si>
  <si>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</si>
  <si>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</si>
  <si>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</si>
  <si>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</si>
  <si>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</si>
  <si>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</si>
  <si>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</si>
  <si>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</si>
  <si>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</si>
  <si>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</si>
  <si>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</si>
  <si>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</si>
  <si>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</si>
  <si>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</si>
  <si>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</si>
  <si>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</si>
  <si>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</si>
  <si>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</si>
  <si>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</si>
  <si>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</si>
  <si>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</si>
  <si>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</si>
  <si>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</si>
  <si>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</si>
  <si>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</si>
  <si>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</si>
  <si>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</si>
  <si>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</si>
  <si>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</si>
  <si>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</si>
  <si>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</si>
  <si>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</si>
  <si>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</si>
  <si>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</si>
  <si>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</si>
  <si>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</si>
  <si>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</si>
  <si>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</si>
  <si>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</si>
  <si>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</si>
  <si>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</si>
  <si>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</si>
  <si>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</si>
  <si>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</si>
  <si>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</si>
  <si>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</si>
  <si>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Уровень цен на 01.01.2018 г</t>
  </si>
  <si>
    <t>_OBSM_</t>
  </si>
  <si>
    <t>9999990008</t>
  </si>
  <si>
    <t>Трудозатраты рабочих</t>
  </si>
  <si>
    <t>чел.-ч.</t>
  </si>
  <si>
    <t>22.1-10-6</t>
  </si>
  <si>
    <t>СН-2012-2018.22. Доп.2. п.1-10-6 (101003)</t>
  </si>
  <si>
    <t>Компрессоры с дизельным двигателем прицепные до 6 м3/мин</t>
  </si>
  <si>
    <t>маш.-ч</t>
  </si>
  <si>
    <t>22.1-1-28</t>
  </si>
  <si>
    <t>СН-2012-2018.22. Доп.2. п.1-1-28 (010803)</t>
  </si>
  <si>
    <t>Экскаваторы-погрузчики на пневмоколесном ходу гидравлические, грузоподъемность до 0,5 т</t>
  </si>
  <si>
    <t>22.1-17-82</t>
  </si>
  <si>
    <t>СН-2012-2018.22. Доп.2. п.1-17-82 (177201)</t>
  </si>
  <si>
    <t>Виброплиты для уплотнения песка, гравия и бетона</t>
  </si>
  <si>
    <t>22.1-30-54</t>
  </si>
  <si>
    <t>СН-2012-2018.22. Доп.2. п.1-30-54 (308901)</t>
  </si>
  <si>
    <t>Молотки отбойные</t>
  </si>
  <si>
    <t>21.3-1-65</t>
  </si>
  <si>
    <t>СН-2012-2018.21. Доп.2. Р.3, о.1, поз.65</t>
  </si>
  <si>
    <t>Смеси бетонные, БСГ, тяжелого бетона на гранитном щебне, класс прочности: В10 (М150); П3, фракция 5-20</t>
  </si>
  <si>
    <t>21.3-2-15</t>
  </si>
  <si>
    <t>СН-2012-2018.21. Доп.2. Р.3, о.2, поз.15</t>
  </si>
  <si>
    <t>Растворы цементные, марка 100</t>
  </si>
  <si>
    <t>21.1-25-13</t>
  </si>
  <si>
    <t>СН-2012-2018.21. Доп.2. Р.1, о.25, поз.13</t>
  </si>
  <si>
    <t>Вода</t>
  </si>
  <si>
    <t>21.4-6-11</t>
  </si>
  <si>
    <t>СН-2012-2018.21. Доп.2. Р.4, о.6, поз.11</t>
  </si>
  <si>
    <t>Семена (смесь универсальная) газонных трав</t>
  </si>
  <si>
    <t>22.1-5-18</t>
  </si>
  <si>
    <t>СН-2012-2018.22. Доп.2. п.1-5-18 (050902)</t>
  </si>
  <si>
    <t>Поливомоечные машины, емкость цистерны более 5000 л</t>
  </si>
  <si>
    <t>21.1-20-17</t>
  </si>
  <si>
    <t>СН-2012-2018.21. Доп.2. Р.1, о.20, поз.17</t>
  </si>
  <si>
    <t>Мешковина</t>
  </si>
  <si>
    <t>21.1-20-54</t>
  </si>
  <si>
    <t>СН-2012-2018.21. Доп.2. Р.1, о.20, поз.54</t>
  </si>
  <si>
    <t>Шпагат пеньковый</t>
  </si>
  <si>
    <t>21.4-6-7</t>
  </si>
  <si>
    <t>СН-2012-2018.21. Доп.2. Р.4, о.6, поз.7</t>
  </si>
  <si>
    <t>Колья деревянные для подвязки деревьев до 2,5м</t>
  </si>
  <si>
    <t>21.4-4-16</t>
  </si>
  <si>
    <t>СН-2012-2018.21. Доп.2. Р.4, о.4, поз.16</t>
  </si>
  <si>
    <t>Суперкомпост "Пикса"</t>
  </si>
  <si>
    <t>22.1-13-15</t>
  </si>
  <si>
    <t>СН-2012-2018.22. Доп.2. п.1-13-15 (136201)</t>
  </si>
  <si>
    <t>Аппараты сварочные</t>
  </si>
  <si>
    <t>22.1-30-19</t>
  </si>
  <si>
    <t>СН-2012-2018.22. Доп.2. п.1-30-19 (305001)</t>
  </si>
  <si>
    <t>Машины шлифовальные электрические</t>
  </si>
  <si>
    <t>21.1-10-187</t>
  </si>
  <si>
    <t>СН-2012-2018.21. Доп.2. Р.1, о.10, поз.187</t>
  </si>
  <si>
    <t>Сталь тонколистовая, толщина до 4 мм, общего назначения, марка Ст0</t>
  </si>
  <si>
    <t>т</t>
  </si>
  <si>
    <t>21.1-23-9</t>
  </si>
  <si>
    <t>СН-2012-2018.21. Доп.2. Р.1, о.23, поз.9</t>
  </si>
  <si>
    <t>Электроды, тип Э-42, 46, 50, диаметр 4 - 6 мм</t>
  </si>
  <si>
    <t>21.1-6-44</t>
  </si>
  <si>
    <t>СН-2012-2018.21. Доп.2. Р.1, о.6, поз.44</t>
  </si>
  <si>
    <t>Краски масляные жидкотертые цветные (готовые к употреблению) для наружных и внутренних работ, марка МА-15</t>
  </si>
  <si>
    <t>21.1-12-10</t>
  </si>
  <si>
    <t>СН-2012-2018.21. Доп.2. Р.1, о.12, поз.10</t>
  </si>
  <si>
    <t>Песок для дорожных работ, рядовой</t>
  </si>
  <si>
    <t>21.3-1-9</t>
  </si>
  <si>
    <t>СН-2012-2018.21. Доп.2. Р.3, о.1, поз.9</t>
  </si>
  <si>
    <t>Смеси бетонные, БСГ, тощего дорожного бетона, класс прочности: В7,5 (М100); СЖ2, фракция 5-20</t>
  </si>
  <si>
    <t>21.3-2-53</t>
  </si>
  <si>
    <t>СН-2012-2018.21. Доп.2. Р.3, о.2, поз.53</t>
  </si>
  <si>
    <t>Смеси сухие монтажно-кладочные цементно-песчаные: В15 (М200), F100, крупность заполнителя не более 3,5 мм</t>
  </si>
  <si>
    <t>21.5-1-6</t>
  </si>
  <si>
    <t>СН-2012-2018.21. Доп.2. Р.5, о.1, поз.6</t>
  </si>
  <si>
    <t>Плиты бетонные тротуарные, толщина 70 мм, цвет серый</t>
  </si>
  <si>
    <t>21.7-3-8</t>
  </si>
  <si>
    <t>СН-2012-2018.21. Доп.2. Р.7, о.3, поз.8</t>
  </si>
  <si>
    <t>Диск отрезной с алмазным покрытием, диаметр 230 мм, высота сегмента 7 мм</t>
  </si>
  <si>
    <t>22.1-5-75</t>
  </si>
  <si>
    <t>СН-2012-2018.22. Доп.2. п.1-5-75 (057208)</t>
  </si>
  <si>
    <t>Машины разметочные, тип BMT-350С, для нанесения краски</t>
  </si>
  <si>
    <t>21.1-6-196</t>
  </si>
  <si>
    <t>СН-2012-2018.21. Доп.2. Р.1, о.6, поз.196</t>
  </si>
  <si>
    <t>Краски (без стеклошариков) дорожные белые, марка "Магистраль"</t>
  </si>
  <si>
    <t>22.1-17-168</t>
  </si>
  <si>
    <t>СН-2012-2018.22. Доп.2. п.1-17-168 (266501)</t>
  </si>
  <si>
    <t>Укладчики полимерных покрытий на игровых и спортивных площадках, производительность 10-50 м2/ч</t>
  </si>
  <si>
    <t>22.1-30-102</t>
  </si>
  <si>
    <t>СН-2012-2018.22. Доп.2. п.1-30-102 (303704)</t>
  </si>
  <si>
    <t>Дрели электрические, двухскоростные, мощностью 600 Вт</t>
  </si>
  <si>
    <t>22.1-4-8</t>
  </si>
  <si>
    <t>СН-2012-2018.22. Доп.2. п.1-4-8 (040201)</t>
  </si>
  <si>
    <t>Погрузчики на автомобильном ходу, грузоподъемность до 1 т</t>
  </si>
  <si>
    <t>22.1-6-68</t>
  </si>
  <si>
    <t>СН-2012-2018.22. Доп.2. п.1-6-68 (067203)</t>
  </si>
  <si>
    <t>Растворосмесители стационарные, емкость до 250 л</t>
  </si>
  <si>
    <t>21.1-25-255</t>
  </si>
  <si>
    <t>СН-2012-2018.21. Доп.2. Р.1, о.25, поз.255</t>
  </si>
  <si>
    <t>Пленка полиэтиленовая, толщина 0,12 - 0,15 мм</t>
  </si>
  <si>
    <t>21.1-25-343</t>
  </si>
  <si>
    <t>СН-2012-2018.21. Доп.2. Р.1, о.25, поз.343</t>
  </si>
  <si>
    <t>Скипидар живичный</t>
  </si>
  <si>
    <t>21.1-25-769</t>
  </si>
  <si>
    <t>СН-2012-2018.21. Доп.2. Р.1, о.25, поз.769</t>
  </si>
  <si>
    <t>Крошка резиновая гранулированная, фракция 2-3 мм</t>
  </si>
  <si>
    <t>21.1-25-776</t>
  </si>
  <si>
    <t>СН-2012-2018.21. Доп.2. Р.1, о.25, поз.776</t>
  </si>
  <si>
    <t>Средство связующее универсальное полиуретановое на основе резиновой и каучуковой крошки для устройства высокопрочных эластичных покрытий</t>
  </si>
  <si>
    <t>21.1-6-101</t>
  </si>
  <si>
    <t>СН-2012-2018.21. Доп.2. Р.1, о.6, поз.101</t>
  </si>
  <si>
    <t>Пигменты сухие для красок, кислотный желтый</t>
  </si>
  <si>
    <t>22.1-13-14</t>
  </si>
  <si>
    <t>СН-2012-2018.22. Доп.2. п.1-13-14 (136001)</t>
  </si>
  <si>
    <t>Установки для сварки ручной дуговой (постоянного тока)</t>
  </si>
  <si>
    <t>21.1-20-7</t>
  </si>
  <si>
    <t>СН-2012-2018.21. Доп.2. Р.1, о.20, поз.7</t>
  </si>
  <si>
    <t>Ветошь</t>
  </si>
  <si>
    <t>21.1-6-105</t>
  </si>
  <si>
    <t>Пигменты сухие для красок, сурик свинцовый</t>
  </si>
  <si>
    <t>21.1-6-138</t>
  </si>
  <si>
    <t>СН-2012-2018.21. Доп.2. Р.1, о.6, поз.138</t>
  </si>
  <si>
    <t>Эмаль, марка ПФ-115 (белая), пентафталевая</t>
  </si>
  <si>
    <t>21.1-6-90</t>
  </si>
  <si>
    <t>СН-2012-2018.21. Доп.2. Р.1, о.6, поз.90</t>
  </si>
  <si>
    <t>Олифа для окраски комбинированная "Оксоль"</t>
  </si>
  <si>
    <t>9999990003</t>
  </si>
  <si>
    <t>Масса материалов</t>
  </si>
  <si>
    <t>22.1-17-30</t>
  </si>
  <si>
    <t>СН-2012-2018.22. Доп.2. п.1-17-30 (175001)</t>
  </si>
  <si>
    <t>Опыливатели широкозахватные универсальные</t>
  </si>
  <si>
    <t>22.1-2-7</t>
  </si>
  <si>
    <t>СН-2012-2018.22. Доп.2. п.1-2-7 (021003)</t>
  </si>
  <si>
    <t>Тракторы на пневмоколесном ходу, мощность до 60 (81) кВт (л.с.)</t>
  </si>
  <si>
    <t>22.1-10-5</t>
  </si>
  <si>
    <t>СН-2012-2018.22. Доп.2. п.1-10-5 (101002)</t>
  </si>
  <si>
    <t>Компрессоры с дизельным двигателем прицепные до 5 м3/мин</t>
  </si>
  <si>
    <t>22.1-5-5</t>
  </si>
  <si>
    <t>СН-2012-2018.22. Доп.2. п.1-5-5 (050202)</t>
  </si>
  <si>
    <t>Катки дорожные самоходные статические, масса до 10 т</t>
  </si>
  <si>
    <t>21.1-1-2</t>
  </si>
  <si>
    <t>СН-2012-2018.21. Доп.2. Р.1, о.1, поз.2</t>
  </si>
  <si>
    <t>Битумы нефтяные, дорожные вязкие, марка БНД</t>
  </si>
  <si>
    <t>21.3-3-17</t>
  </si>
  <si>
    <t>СН-2012-2018.21. Доп.2. Р.3, о.3, поз.17</t>
  </si>
  <si>
    <t>Смеси асфальтобетонные дорожные горячие мелкозернистые, марка I, тип А</t>
  </si>
  <si>
    <t>9999990001</t>
  </si>
  <si>
    <t>Масса мусора</t>
  </si>
  <si>
    <t>21.1-25-637</t>
  </si>
  <si>
    <t>СН-2012-2018.21. Доп.2. Р.1, о.25, поз.637</t>
  </si>
  <si>
    <t>Пакеты ПНД для мусора, объем пакета 120 л</t>
  </si>
  <si>
    <t>22.1-5-35</t>
  </si>
  <si>
    <t>СН-2012-2018.22. Доп.2. п.1-5-35 (053601)</t>
  </si>
  <si>
    <t>Автогудронаторы битумные, емкость до 3500 л</t>
  </si>
  <si>
    <t>21.1-1-3</t>
  </si>
  <si>
    <t>СН-2012-2018.21. Доп.2. Р.1, о.1, поз.3</t>
  </si>
  <si>
    <t>Битумы нефтяные, дорожные жидкие, марка МГ, СГ</t>
  </si>
  <si>
    <t>22.1-17-200</t>
  </si>
  <si>
    <t>СН-2012-2018.22. Доп.2. п.1-17-200 (271301)</t>
  </si>
  <si>
    <t>Подметально-уборочные машины на базе мини-погрузчика грузоподъемностью до 1 т</t>
  </si>
  <si>
    <t>21.1-25-636</t>
  </si>
  <si>
    <t>СН-2012-2018.21. Доп.2. Р.1, о.25, поз.636</t>
  </si>
  <si>
    <t>Пакеты ПНД для мусора, объем пакета 60 л</t>
  </si>
  <si>
    <t>9797010000</t>
  </si>
  <si>
    <t>Деревья и кустарники с комом</t>
  </si>
  <si>
    <t>9796300000</t>
  </si>
  <si>
    <t>Кустарники декоративные</t>
  </si>
  <si>
    <t>2445900000</t>
  </si>
  <si>
    <t>Химические средства защиты растений, гербециды</t>
  </si>
  <si>
    <t>"СОГЛАСОВАНО"</t>
  </si>
  <si>
    <t>"УТВЕРЖДАЮ"</t>
  </si>
  <si>
    <t>Форма № 1а (глава 1-5)</t>
  </si>
  <si>
    <t>"_____"________________ 2018 г.</t>
  </si>
  <si>
    <t>(наименование работ и затрат, наименование объекта)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</si>
  <si>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</si>
  <si>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</si>
  <si>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</si>
  <si>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</si>
  <si>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</si>
  <si>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</si>
  <si>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</si>
  <si>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</si>
  <si>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</si>
  <si>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</si>
  <si>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</si>
  <si>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</si>
  <si>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</si>
  <si>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</si>
  <si>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</si>
  <si>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</si>
  <si>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</si>
  <si>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</si>
  <si>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</si>
  <si>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</si>
  <si>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 xml:space="preserve">Составил   </t>
  </si>
  <si>
    <t>[должность,подпись(инициалы,фамилия)]</t>
  </si>
  <si>
    <t>Ремонт бортового камня БР 100.30.15 с заменой</t>
  </si>
  <si>
    <t>Ремонт бортового камня БР 60.20.8 с заменой</t>
  </si>
  <si>
    <t>Организация травяного газона (подготовка почвы, засев)</t>
  </si>
  <si>
    <t>Подсыпка земли</t>
  </si>
  <si>
    <t>Ремонт дорожной плитки</t>
  </si>
  <si>
    <t>Т.О. Ащепкова</t>
  </si>
  <si>
    <t>Руководитель Управления по ценообразованию и сметной работе</t>
  </si>
  <si>
    <t>Л.И. Волмаер</t>
  </si>
  <si>
    <t>Наименование работ</t>
  </si>
  <si>
    <t>Периодичность</t>
  </si>
  <si>
    <t>Ед. изм.</t>
  </si>
  <si>
    <t>Предварительный объем</t>
  </si>
  <si>
    <t>По заявке</t>
  </si>
  <si>
    <t>Работы по разовой заявке Заказчика (не входящие в стоимость комплекса работ по содержанию Объекта).</t>
  </si>
  <si>
    <t>Единичные расценки (цена за 1 раз за ед.), руб.</t>
  </si>
  <si>
    <t>1.50-1103-3-3/1</t>
  </si>
  <si>
    <t>Дератизационные мероприятия на прилегающих территориях</t>
  </si>
  <si>
    <t>Дератизация</t>
  </si>
  <si>
    <t>Дезинсекция</t>
  </si>
  <si>
    <t>1.50-1103-2-1/1</t>
  </si>
  <si>
    <t>Дезинсекционная обработка горизонтальных и вертикальных поверхностей</t>
  </si>
  <si>
    <t>Дератизация территории</t>
  </si>
  <si>
    <t>Дезинсекция территории</t>
  </si>
  <si>
    <t>Протокол единичных расценок на выполнение разовых работ по содержанию территории №3</t>
  </si>
  <si>
    <t>№ по протоколу единичных расценок №3</t>
  </si>
  <si>
    <t>Цена за ед., без НДС</t>
  </si>
  <si>
    <t>Итого стоимость, без НДС</t>
  </si>
  <si>
    <t>Общая стоимость, руб., без НДС</t>
  </si>
  <si>
    <t xml:space="preserve">Нанесение линии обозначения мест парковки машин </t>
  </si>
  <si>
    <t>2.1-3203-12-4/2</t>
  </si>
  <si>
    <t>Нанесение линии обозначения мест парковки машин термопластиком со светоотражательными шариками</t>
  </si>
  <si>
    <t>Покраска металлических поверхностей</t>
  </si>
  <si>
    <t>НДС-20%</t>
  </si>
  <si>
    <t>Руководитель направления по сметной работе Дирекции по эксплуатации и содержанию объектов</t>
  </si>
  <si>
    <t>Составлен(а) в уровне текущих (прогнозных) цен октябрь 2018 года</t>
  </si>
  <si>
    <t>Проверил</t>
  </si>
  <si>
    <t>Заказчик:</t>
  </si>
  <si>
    <t>Исполнитель:</t>
  </si>
  <si>
    <t>Приложение № 3 к договору от __.__.2019г. № _____________________</t>
  </si>
  <si>
    <t>на период с 01.03.2019г. по 31.12.2019г.</t>
  </si>
  <si>
    <t>Структура Базовой цены и Реестр расценок</t>
  </si>
  <si>
    <t>Реестр расценок</t>
  </si>
  <si>
    <t>НДС 20%</t>
  </si>
  <si>
    <t>Всего Цена с НДС-20%</t>
  </si>
  <si>
    <t>Лимит финансирования на выполнение разовых работ без НДС</t>
  </si>
  <si>
    <t>Всего цена с НДС-20%</t>
  </si>
  <si>
    <t>Лимит финансирования на выполнение непредвиденных разовых работ</t>
  </si>
  <si>
    <t>ВСЕГО Цена по разовым и непредвиденным разовым работам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</si>
</sst>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mmmm"/>
    <numFmt numFmtId="165" formatCode="#,##0.00;[Red]\-\ #,##0.00"/>
  </numFmts>
  <fonts count="2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8" fillId="0" borderId="0"/>
    <xf numFmtId="0" fontId="2" fillId="0" borderId="0"/>
    <xf numFmtId="0" fontId="1" fillId="0" borderId="0"/>
  </cellStyleXfs>
  <cellXfs count="17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/>
    <xf numFmtId="0" fontId="12" fillId="0" borderId="0" xfId="0" applyFont="1" applyAlignment="1"/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Border="1" applyAlignment="1">
      <alignment wrapText="1"/>
    </xf>
    <xf numFmtId="164" fontId="12" fillId="0" borderId="0" xfId="0" applyNumberFormat="1" applyFont="1"/>
    <xf numFmtId="1" fontId="12" fillId="0" borderId="0" xfId="0" applyNumberFormat="1" applyFont="1"/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165" fontId="0" fillId="0" borderId="0" xfId="0" applyNumberFormat="1"/>
    <xf numFmtId="0" fontId="0" fillId="0" borderId="5" xfId="0" applyBorder="1"/>
    <xf numFmtId="0" fontId="0" fillId="0" borderId="0" xfId="0"/>
    <xf numFmtId="0" fontId="12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0" fillId="0" borderId="0" xfId="0"/>
    <xf numFmtId="165" fontId="0" fillId="0" borderId="0" xfId="0" applyNumberFormat="1"/>
    <xf numFmtId="0" fontId="12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165" fontId="17" fillId="2" borderId="0" xfId="0" applyNumberFormat="1" applyFont="1" applyFill="1" applyBorder="1" applyAlignment="1">
      <alignment horizontal="center" vertical="center" wrapText="1"/>
    </xf>
    <xf numFmtId="0" fontId="12" fillId="0" borderId="0" xfId="1" applyFont="1"/>
    <xf numFmtId="0" fontId="12" fillId="0" borderId="1" xfId="1" applyFont="1" applyBorder="1"/>
    <xf numFmtId="0" fontId="12" fillId="0" borderId="0" xfId="1" applyFont="1" applyAlignment="1">
      <alignment horizontal="center"/>
    </xf>
    <xf numFmtId="49" fontId="19" fillId="0" borderId="0" xfId="4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4" fontId="22" fillId="0" borderId="3" xfId="1" applyNumberFormat="1" applyFont="1" applyFill="1" applyBorder="1" applyAlignment="1">
      <alignment horizontal="center" vertical="center" wrapText="1"/>
    </xf>
    <xf numFmtId="4" fontId="21" fillId="0" borderId="3" xfId="1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0" fontId="12" fillId="0" borderId="0" xfId="0" applyFont="1" applyAlignment="1">
      <alignment horizontal="right" wrapText="1"/>
    </xf>
    <xf numFmtId="165" fontId="12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12" fillId="0" borderId="0" xfId="0" quotePrefix="1" applyFont="1" applyAlignment="1">
      <alignment horizontal="right" wrapText="1"/>
    </xf>
    <xf numFmtId="0" fontId="0" fillId="0" borderId="9" xfId="0" applyBorder="1"/>
    <xf numFmtId="0" fontId="0" fillId="0" borderId="0" xfId="0"/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0" fontId="12" fillId="0" borderId="0" xfId="0" applyFont="1" applyAlignment="1">
      <alignment horizontal="right" wrapText="1"/>
    </xf>
    <xf numFmtId="165" fontId="12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12" fillId="0" borderId="0" xfId="0" quotePrefix="1" applyFont="1" applyAlignment="1">
      <alignment horizontal="right" wrapText="1"/>
    </xf>
    <xf numFmtId="0" fontId="0" fillId="0" borderId="9" xfId="0" applyBorder="1"/>
    <xf numFmtId="0" fontId="12" fillId="0" borderId="1" xfId="0" applyFont="1" applyBorder="1"/>
    <xf numFmtId="0" fontId="12" fillId="0" borderId="0" xfId="1" applyFont="1" applyAlignment="1">
      <alignment horizontal="right"/>
    </xf>
    <xf numFmtId="0" fontId="12" fillId="0" borderId="0" xfId="1" applyFont="1" applyAlignment="1">
      <alignment horizontal="left" vertical="top" wrapText="1"/>
    </xf>
    <xf numFmtId="0" fontId="16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165" fontId="12" fillId="0" borderId="0" xfId="1" applyNumberFormat="1" applyFont="1" applyAlignment="1">
      <alignment horizontal="right"/>
    </xf>
    <xf numFmtId="0" fontId="10" fillId="0" borderId="9" xfId="1" applyBorder="1"/>
    <xf numFmtId="0" fontId="0" fillId="0" borderId="1" xfId="0" applyBorder="1"/>
    <xf numFmtId="165" fontId="12" fillId="0" borderId="0" xfId="0" applyNumberFormat="1" applyFont="1"/>
    <xf numFmtId="0" fontId="12" fillId="0" borderId="0" xfId="1" applyFont="1" applyAlignment="1">
      <alignment horizontal="right"/>
    </xf>
    <xf numFmtId="0" fontId="12" fillId="0" borderId="0" xfId="1" applyFont="1" applyAlignment="1">
      <alignment horizontal="left" vertical="top" wrapText="1"/>
    </xf>
    <xf numFmtId="0" fontId="16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165" fontId="12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0" fontId="10" fillId="0" borderId="9" xfId="1" applyBorder="1"/>
    <xf numFmtId="0" fontId="12" fillId="0" borderId="0" xfId="1" applyFont="1" applyAlignment="1">
      <alignment horizontal="right"/>
    </xf>
    <xf numFmtId="0" fontId="12" fillId="0" borderId="0" xfId="1" applyFont="1" applyAlignment="1">
      <alignment horizontal="left" vertical="top" wrapText="1"/>
    </xf>
    <xf numFmtId="0" fontId="16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165" fontId="12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0" fontId="10" fillId="0" borderId="9" xfId="1" applyBorder="1"/>
    <xf numFmtId="0" fontId="12" fillId="0" borderId="0" xfId="1" applyFont="1" applyAlignment="1">
      <alignment horizontal="right"/>
    </xf>
    <xf numFmtId="0" fontId="12" fillId="0" borderId="0" xfId="1" applyFont="1" applyAlignment="1">
      <alignment horizontal="left" vertical="top" wrapText="1"/>
    </xf>
    <xf numFmtId="0" fontId="16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165" fontId="12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0" fontId="10" fillId="0" borderId="9" xfId="1" applyBorder="1"/>
    <xf numFmtId="0" fontId="12" fillId="0" borderId="0" xfId="1" applyFont="1" applyAlignment="1">
      <alignment horizontal="right"/>
    </xf>
    <xf numFmtId="0" fontId="12" fillId="0" borderId="0" xfId="1" applyFont="1" applyAlignment="1">
      <alignment horizontal="left" vertical="top" wrapText="1"/>
    </xf>
    <xf numFmtId="0" fontId="16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165" fontId="12" fillId="0" borderId="0" xfId="1" applyNumberFormat="1" applyFont="1" applyAlignment="1">
      <alignment horizontal="right"/>
    </xf>
    <xf numFmtId="0" fontId="10" fillId="0" borderId="9" xfId="1" applyBorder="1"/>
    <xf numFmtId="0" fontId="12" fillId="0" borderId="0" xfId="1" applyFont="1" applyAlignment="1">
      <alignment horizontal="right"/>
    </xf>
    <xf numFmtId="0" fontId="12" fillId="0" borderId="0" xfId="1" applyFont="1" applyAlignment="1">
      <alignment horizontal="left" vertical="top" wrapText="1"/>
    </xf>
    <xf numFmtId="0" fontId="16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165" fontId="12" fillId="0" borderId="0" xfId="1" applyNumberFormat="1" applyFont="1" applyAlignment="1">
      <alignment horizontal="right"/>
    </xf>
    <xf numFmtId="0" fontId="10" fillId="0" borderId="9" xfId="1" applyBorder="1"/>
    <xf numFmtId="165" fontId="12" fillId="0" borderId="1" xfId="0" applyNumberFormat="1" applyFont="1" applyBorder="1"/>
    <xf numFmtId="0" fontId="12" fillId="0" borderId="0" xfId="1" applyFont="1" applyAlignment="1">
      <alignment horizontal="right"/>
    </xf>
    <xf numFmtId="0" fontId="12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 wrapText="1"/>
    </xf>
    <xf numFmtId="0" fontId="16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165" fontId="12" fillId="0" borderId="0" xfId="1" applyNumberFormat="1" applyFont="1" applyAlignment="1">
      <alignment horizontal="right"/>
    </xf>
    <xf numFmtId="0" fontId="10" fillId="0" borderId="9" xfId="1" applyBorder="1"/>
    <xf numFmtId="0" fontId="12" fillId="0" borderId="0" xfId="1" applyFont="1" applyAlignment="1">
      <alignment horizontal="right"/>
    </xf>
    <xf numFmtId="0" fontId="12" fillId="0" borderId="0" xfId="1" applyFont="1" applyAlignment="1">
      <alignment horizontal="left" vertical="top" wrapText="1"/>
    </xf>
    <xf numFmtId="0" fontId="16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165" fontId="12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0" fontId="10" fillId="0" borderId="9" xfId="1" applyBorder="1"/>
    <xf numFmtId="0" fontId="19" fillId="0" borderId="0" xfId="1" applyFont="1" applyFill="1"/>
    <xf numFmtId="0" fontId="0" fillId="0" borderId="0" xfId="0" applyFill="1"/>
    <xf numFmtId="0" fontId="20" fillId="0" borderId="3" xfId="1" applyFont="1" applyFill="1" applyBorder="1" applyAlignment="1">
      <alignment horizontal="center" vertical="center" wrapText="1"/>
    </xf>
    <xf numFmtId="0" fontId="10" fillId="0" borderId="0" xfId="0" applyFont="1" applyFill="1"/>
    <xf numFmtId="0" fontId="20" fillId="0" borderId="6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21" fillId="0" borderId="0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right"/>
    </xf>
    <xf numFmtId="0" fontId="24" fillId="0" borderId="0" xfId="2" applyFont="1" applyFill="1" applyBorder="1" applyAlignment="1">
      <alignment horizontal="center" vertical="center" wrapText="1"/>
    </xf>
    <xf numFmtId="4" fontId="21" fillId="0" borderId="0" xfId="1" applyNumberFormat="1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left" vertical="center" wrapText="1"/>
    </xf>
    <xf numFmtId="43" fontId="23" fillId="2" borderId="3" xfId="0" applyNumberFormat="1" applyFont="1" applyFill="1" applyBorder="1" applyAlignment="1">
      <alignment horizontal="right" vertical="center"/>
    </xf>
    <xf numFmtId="0" fontId="23" fillId="2" borderId="3" xfId="0" applyFont="1" applyFill="1" applyBorder="1" applyAlignment="1">
      <alignment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23" fillId="2" borderId="8" xfId="0" applyFont="1" applyFill="1" applyBorder="1" applyAlignment="1">
      <alignment horizontal="left" vertical="center" wrapText="1"/>
    </xf>
    <xf numFmtId="4" fontId="21" fillId="2" borderId="3" xfId="1" applyNumberFormat="1" applyFont="1" applyFill="1" applyBorder="1" applyAlignment="1">
      <alignment horizontal="center" vertical="center" wrapText="1"/>
    </xf>
    <xf numFmtId="0" fontId="21" fillId="2" borderId="7" xfId="1" applyFont="1" applyFill="1" applyBorder="1" applyAlignment="1">
      <alignment horizontal="left" vertical="center" wrapText="1"/>
    </xf>
    <xf numFmtId="0" fontId="21" fillId="2" borderId="8" xfId="1" applyFont="1" applyFill="1" applyBorder="1" applyAlignment="1">
      <alignment horizontal="left" vertical="center" wrapText="1"/>
    </xf>
    <xf numFmtId="0" fontId="21" fillId="2" borderId="6" xfId="1" applyFont="1" applyFill="1" applyBorder="1" applyAlignment="1">
      <alignment vertical="center" wrapText="1"/>
    </xf>
    <xf numFmtId="0" fontId="21" fillId="2" borderId="7" xfId="1" applyFont="1" applyFill="1" applyBorder="1" applyAlignment="1">
      <alignment vertical="center" wrapText="1"/>
    </xf>
    <xf numFmtId="0" fontId="21" fillId="0" borderId="6" xfId="1" applyFont="1" applyFill="1" applyBorder="1" applyAlignment="1">
      <alignment horizontal="left" vertical="center" wrapText="1"/>
    </xf>
    <xf numFmtId="0" fontId="21" fillId="0" borderId="7" xfId="1" applyFont="1" applyFill="1" applyBorder="1" applyAlignment="1">
      <alignment horizontal="left" vertical="center" wrapText="1"/>
    </xf>
    <xf numFmtId="0" fontId="21" fillId="0" borderId="8" xfId="1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 wrapText="1"/>
    </xf>
    <xf numFmtId="0" fontId="23" fillId="2" borderId="7" xfId="0" applyFont="1" applyFill="1" applyBorder="1" applyAlignment="1">
      <alignment horizontal="left" vertical="center" wrapText="1"/>
    </xf>
    <xf numFmtId="0" fontId="23" fillId="2" borderId="8" xfId="0" applyFont="1" applyFill="1" applyBorder="1" applyAlignment="1">
      <alignment horizontal="left" vertical="center" wrapText="1"/>
    </xf>
    <xf numFmtId="0" fontId="21" fillId="2" borderId="6" xfId="1" applyFont="1" applyFill="1" applyBorder="1" applyAlignment="1">
      <alignment horizontal="left" vertical="center" wrapText="1"/>
    </xf>
    <xf numFmtId="0" fontId="21" fillId="2" borderId="7" xfId="1" applyFont="1" applyFill="1" applyBorder="1" applyAlignment="1">
      <alignment horizontal="left" vertical="center" wrapText="1"/>
    </xf>
    <xf numFmtId="0" fontId="21" fillId="2" borderId="8" xfId="1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1" fillId="0" borderId="5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5" fontId="17" fillId="0" borderId="9" xfId="0" applyNumberFormat="1" applyFont="1" applyBorder="1" applyAlignment="1">
      <alignment horizontal="right"/>
    </xf>
    <xf numFmtId="165" fontId="17" fillId="0" borderId="9" xfId="1" applyNumberFormat="1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center" wrapText="1"/>
    </xf>
    <xf numFmtId="0" fontId="0" fillId="0" borderId="0" xfId="0" applyAlignment="1"/>
    <xf numFmtId="0" fontId="12" fillId="0" borderId="0" xfId="0" applyFont="1" applyBorder="1" applyAlignment="1">
      <alignment horizontal="left" wrapText="1"/>
    </xf>
    <xf numFmtId="0" fontId="15" fillId="0" borderId="1" xfId="0" applyFont="1" applyBorder="1" applyAlignment="1">
      <alignment horizontal="center" wrapText="1"/>
    </xf>
  </cellXfs>
  <cellStyles count="5">
    <cellStyle name="Обычный" xfId="0" builtinId="0"/>
    <cellStyle name="Обычный 2 2 2 2 11" xfId="3"/>
    <cellStyle name="Обычный 2 2 2 2 11 2" xfId="4"/>
    <cellStyle name="Обычный 3 2 10" xfId="2"/>
    <cellStyle name="Обычный 6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topLeftCell="A12" zoomScale="130" zoomScaleNormal="130" workbookViewId="0">
      <selection activeCell="I29" sqref="I29"/>
    </sheetView>
  </sheetViews>
  <sheetFormatPr defaultRowHeight="12.75" x14ac:dyDescent="0.2"/>
  <cols>
    <col min="1" max="1" width="16" style="118" customWidth="1"/>
    <col min="2" max="2" width="33.28515625" style="118" customWidth="1"/>
    <col min="3" max="3" width="17.7109375" style="118" customWidth="1"/>
    <col min="4" max="4" width="8.85546875" style="118" bestFit="1" customWidth="1"/>
    <col min="5" max="5" width="26.85546875" style="118" bestFit="1" customWidth="1"/>
    <col min="6" max="6" width="13.7109375" style="118" customWidth="1"/>
    <col min="7" max="7" width="29.85546875" style="118" customWidth="1"/>
    <col min="8" max="8" width="21.140625" style="118" customWidth="1"/>
    <col min="9" max="16384" width="9.140625" style="118"/>
  </cols>
  <sheetData>
    <row r="1" spans="1:8" ht="24.75" customHeight="1" x14ac:dyDescent="0.25">
      <c r="A1" s="117"/>
      <c r="B1" s="117"/>
      <c r="C1" s="117"/>
      <c r="D1" s="117"/>
      <c r="E1" s="117"/>
      <c r="H1" s="124" t="s">
        <v>414</v>
      </c>
    </row>
    <row r="2" spans="1:8" ht="24.75" customHeight="1" x14ac:dyDescent="0.25">
      <c r="A2" s="117"/>
      <c r="B2" s="117"/>
      <c r="C2" s="117"/>
      <c r="D2" s="117"/>
      <c r="E2" s="117"/>
      <c r="H2" s="124"/>
    </row>
    <row r="3" spans="1:8" ht="55.5" customHeight="1" x14ac:dyDescent="0.2">
      <c r="A3" s="149" t="s">
        <v>416</v>
      </c>
      <c r="B3" s="149"/>
      <c r="C3" s="149"/>
      <c r="D3" s="149"/>
      <c r="E3" s="149"/>
      <c r="F3" s="149"/>
      <c r="G3" s="149"/>
      <c r="H3" s="149"/>
    </row>
    <row r="4" spans="1:8" ht="55.5" customHeight="1" x14ac:dyDescent="0.2">
      <c r="A4" s="125"/>
      <c r="B4" s="149" t="s">
        <v>417</v>
      </c>
      <c r="C4" s="149"/>
      <c r="D4" s="149"/>
      <c r="E4" s="149"/>
      <c r="F4" s="149"/>
      <c r="G4" s="149"/>
      <c r="H4" s="125"/>
    </row>
    <row r="5" spans="1:8" ht="15" x14ac:dyDescent="0.2">
      <c r="A5" s="36"/>
      <c r="B5" s="36"/>
      <c r="C5" s="36"/>
      <c r="D5" s="36"/>
      <c r="E5" s="36"/>
    </row>
    <row r="6" spans="1:8" ht="27.75" customHeight="1" x14ac:dyDescent="0.2">
      <c r="A6" s="155" t="s">
        <v>400</v>
      </c>
      <c r="B6" s="155" t="s">
        <v>384</v>
      </c>
      <c r="C6" s="155" t="s">
        <v>385</v>
      </c>
      <c r="D6" s="155" t="s">
        <v>386</v>
      </c>
      <c r="E6" s="121" t="s">
        <v>387</v>
      </c>
      <c r="F6" s="155" t="s">
        <v>401</v>
      </c>
      <c r="G6" s="155" t="s">
        <v>402</v>
      </c>
      <c r="H6" s="150" t="s">
        <v>403</v>
      </c>
    </row>
    <row r="7" spans="1:8" ht="34.5" customHeight="1" x14ac:dyDescent="0.2">
      <c r="A7" s="156"/>
      <c r="B7" s="156"/>
      <c r="C7" s="156"/>
      <c r="D7" s="156"/>
      <c r="E7" s="119" t="s">
        <v>415</v>
      </c>
      <c r="F7" s="156"/>
      <c r="G7" s="156"/>
      <c r="H7" s="151"/>
    </row>
    <row r="8" spans="1:8" ht="35.25" customHeight="1" x14ac:dyDescent="0.2">
      <c r="A8" s="152" t="s">
        <v>389</v>
      </c>
      <c r="B8" s="153"/>
      <c r="C8" s="153"/>
      <c r="D8" s="153"/>
      <c r="E8" s="153"/>
      <c r="F8" s="153"/>
      <c r="G8" s="153"/>
      <c r="H8" s="154"/>
    </row>
    <row r="9" spans="1:8" ht="30" x14ac:dyDescent="0.2">
      <c r="A9" s="37">
        <v>1</v>
      </c>
      <c r="B9" s="40" t="str">
        <f>'Смета СН-2012 по гл. 1-5'!C21</f>
        <v>Ремонт бортового камня БР 100.30.15 с заменой</v>
      </c>
      <c r="C9" s="37" t="s">
        <v>388</v>
      </c>
      <c r="D9" s="37" t="s">
        <v>15</v>
      </c>
      <c r="E9" s="38">
        <v>10</v>
      </c>
      <c r="F9" s="38">
        <f>'Смета СН-2012 по гл. 1-5'!F21</f>
        <v>1705.82</v>
      </c>
      <c r="G9" s="38">
        <f t="shared" ref="G9:G18" si="0">E9*F9</f>
        <v>17058.2</v>
      </c>
      <c r="H9" s="38">
        <f t="shared" ref="H9:H18" si="1">G9</f>
        <v>17058.2</v>
      </c>
    </row>
    <row r="10" spans="1:8" ht="30" x14ac:dyDescent="0.2">
      <c r="A10" s="37">
        <f>A9+1</f>
        <v>2</v>
      </c>
      <c r="B10" s="40" t="str">
        <f>'Смета СН-2012 по гл. 1-5'!C34</f>
        <v>Ремонт бортового камня БР 60.20.8 с заменой</v>
      </c>
      <c r="C10" s="37" t="s">
        <v>388</v>
      </c>
      <c r="D10" s="37" t="s">
        <v>15</v>
      </c>
      <c r="E10" s="38">
        <v>10</v>
      </c>
      <c r="F10" s="38">
        <f>'Смета СН-2012 по гл. 1-5'!F34</f>
        <v>1539.29</v>
      </c>
      <c r="G10" s="38">
        <f t="shared" si="0"/>
        <v>15392.9</v>
      </c>
      <c r="H10" s="38">
        <f t="shared" si="1"/>
        <v>15392.9</v>
      </c>
    </row>
    <row r="11" spans="1:8" ht="30" x14ac:dyDescent="0.2">
      <c r="A11" s="37">
        <f t="shared" ref="A11:A14" si="2">A10+1</f>
        <v>3</v>
      </c>
      <c r="B11" s="40" t="str">
        <f>'Смета СН-2012 по гл. 1-5'!C47</f>
        <v>Организация травяного газона (подготовка почвы, засев)</v>
      </c>
      <c r="C11" s="37" t="s">
        <v>388</v>
      </c>
      <c r="D11" s="37" t="s">
        <v>66</v>
      </c>
      <c r="E11" s="38">
        <v>50</v>
      </c>
      <c r="F11" s="38">
        <f>'Смета СН-2012 по гл. 1-5'!F47</f>
        <v>91.03</v>
      </c>
      <c r="G11" s="38">
        <f t="shared" si="0"/>
        <v>4551.5</v>
      </c>
      <c r="H11" s="38">
        <f t="shared" si="1"/>
        <v>4551.5</v>
      </c>
    </row>
    <row r="12" spans="1:8" ht="21.75" customHeight="1" x14ac:dyDescent="0.2">
      <c r="A12" s="37">
        <f>A11+1</f>
        <v>4</v>
      </c>
      <c r="B12" s="40" t="str">
        <f>'Смета СН-2012 по гл. 1-5'!C61</f>
        <v>Подсыпка земли</v>
      </c>
      <c r="C12" s="37" t="s">
        <v>388</v>
      </c>
      <c r="D12" s="37" t="s">
        <v>23</v>
      </c>
      <c r="E12" s="38">
        <v>3</v>
      </c>
      <c r="F12" s="38">
        <f>'Смета СН-2012 по гл. 1-5'!F61</f>
        <v>816.53</v>
      </c>
      <c r="G12" s="38">
        <f t="shared" si="0"/>
        <v>2449.59</v>
      </c>
      <c r="H12" s="38">
        <f t="shared" si="1"/>
        <v>2449.59</v>
      </c>
    </row>
    <row r="13" spans="1:8" ht="26.25" customHeight="1" x14ac:dyDescent="0.2">
      <c r="A13" s="37">
        <f t="shared" si="2"/>
        <v>5</v>
      </c>
      <c r="B13" s="40" t="str">
        <f>'Смета СН-2012 по гл. 1-5'!C72</f>
        <v>Ремонт дорожной плитки</v>
      </c>
      <c r="C13" s="37" t="s">
        <v>388</v>
      </c>
      <c r="D13" s="37" t="s">
        <v>66</v>
      </c>
      <c r="E13" s="38">
        <v>50</v>
      </c>
      <c r="F13" s="38">
        <f>'Смета СН-2012 по гл. 1-5'!F72</f>
        <v>4739.18</v>
      </c>
      <c r="G13" s="38">
        <f t="shared" si="0"/>
        <v>236959</v>
      </c>
      <c r="H13" s="38">
        <f t="shared" si="1"/>
        <v>236959</v>
      </c>
    </row>
    <row r="14" spans="1:8" ht="30" x14ac:dyDescent="0.2">
      <c r="A14" s="37">
        <f t="shared" si="2"/>
        <v>6</v>
      </c>
      <c r="B14" s="40" t="str">
        <f>'Смета СН-2012 по гл. 1-5'!C83</f>
        <v xml:space="preserve">Нанесение линии обозначения мест парковки машин </v>
      </c>
      <c r="C14" s="37" t="s">
        <v>388</v>
      </c>
      <c r="D14" s="37" t="s">
        <v>66</v>
      </c>
      <c r="E14" s="38">
        <v>500</v>
      </c>
      <c r="F14" s="38">
        <f>'Смета СН-2012 по гл. 1-5'!F83</f>
        <v>2150.77</v>
      </c>
      <c r="G14" s="38">
        <f t="shared" si="0"/>
        <v>1075385</v>
      </c>
      <c r="H14" s="38">
        <f t="shared" si="1"/>
        <v>1075385</v>
      </c>
    </row>
    <row r="15" spans="1:8" ht="32.25" customHeight="1" x14ac:dyDescent="0.2">
      <c r="A15" s="37">
        <f>A14+1</f>
        <v>7</v>
      </c>
      <c r="B15" s="40" t="str">
        <f>'Смета СН-2012 по гл. 1-5'!C94</f>
        <v>Покраска металлических поверхностей</v>
      </c>
      <c r="C15" s="37" t="s">
        <v>388</v>
      </c>
      <c r="D15" s="37" t="s">
        <v>66</v>
      </c>
      <c r="E15" s="38">
        <v>100</v>
      </c>
      <c r="F15" s="38">
        <f>'Смета СН-2012 по гл. 1-5'!F94</f>
        <v>677.01</v>
      </c>
      <c r="G15" s="38">
        <f t="shared" si="0"/>
        <v>67701</v>
      </c>
      <c r="H15" s="38">
        <f t="shared" si="1"/>
        <v>67701</v>
      </c>
    </row>
    <row r="16" spans="1:8" ht="30" x14ac:dyDescent="0.2">
      <c r="A16" s="37">
        <f>A15+1</f>
        <v>8</v>
      </c>
      <c r="B16" s="40" t="str">
        <f>'Смета СН-2012 по гл. 1-5'!C102</f>
        <v>Сбор случайного мусора по территории</v>
      </c>
      <c r="C16" s="37" t="s">
        <v>388</v>
      </c>
      <c r="D16" s="37" t="s">
        <v>66</v>
      </c>
      <c r="E16" s="38">
        <v>500</v>
      </c>
      <c r="F16" s="38">
        <f>'Смета СН-2012 по гл. 1-5'!F102</f>
        <v>0.15</v>
      </c>
      <c r="G16" s="38">
        <f t="shared" si="0"/>
        <v>75</v>
      </c>
      <c r="H16" s="38">
        <f t="shared" si="1"/>
        <v>75</v>
      </c>
    </row>
    <row r="17" spans="1:8" ht="22.5" customHeight="1" x14ac:dyDescent="0.2">
      <c r="A17" s="37">
        <f t="shared" ref="A17:A18" si="3">A16+1</f>
        <v>9</v>
      </c>
      <c r="B17" s="40" t="s">
        <v>397</v>
      </c>
      <c r="C17" s="37" t="s">
        <v>388</v>
      </c>
      <c r="D17" s="37" t="s">
        <v>66</v>
      </c>
      <c r="E17" s="38">
        <v>4593</v>
      </c>
      <c r="F17" s="38">
        <f>'Смета СН-2012 по гл. 1-5'!F110</f>
        <v>2.39</v>
      </c>
      <c r="G17" s="38">
        <f t="shared" si="0"/>
        <v>10977.27</v>
      </c>
      <c r="H17" s="38">
        <f t="shared" si="1"/>
        <v>10977.27</v>
      </c>
    </row>
    <row r="18" spans="1:8" ht="21" customHeight="1" x14ac:dyDescent="0.2">
      <c r="A18" s="37">
        <f t="shared" si="3"/>
        <v>10</v>
      </c>
      <c r="B18" s="40" t="s">
        <v>398</v>
      </c>
      <c r="C18" s="37" t="s">
        <v>388</v>
      </c>
      <c r="D18" s="37" t="s">
        <v>66</v>
      </c>
      <c r="E18" s="38">
        <v>4593</v>
      </c>
      <c r="F18" s="38">
        <f>'Смета СН-2012 по гл. 1-5'!F118</f>
        <v>7.06</v>
      </c>
      <c r="G18" s="38">
        <f t="shared" si="0"/>
        <v>32426.58</v>
      </c>
      <c r="H18" s="38">
        <f t="shared" si="1"/>
        <v>32426.58</v>
      </c>
    </row>
    <row r="19" spans="1:8" ht="28.5" customHeight="1" x14ac:dyDescent="0.2">
      <c r="A19" s="142" t="s">
        <v>420</v>
      </c>
      <c r="B19" s="142"/>
      <c r="C19" s="142"/>
      <c r="D19" s="142"/>
      <c r="E19" s="142"/>
      <c r="F19" s="127"/>
      <c r="G19" s="134">
        <f>SUM(G9:G18)</f>
        <v>1462976.04</v>
      </c>
      <c r="H19" s="134">
        <f>SUM(H9:H18)</f>
        <v>1462976.04</v>
      </c>
    </row>
    <row r="20" spans="1:8" ht="15" customHeight="1" x14ac:dyDescent="0.2">
      <c r="A20" s="137" t="s">
        <v>408</v>
      </c>
      <c r="B20" s="138"/>
      <c r="C20" s="135"/>
      <c r="D20" s="135"/>
      <c r="E20" s="135"/>
      <c r="F20" s="136"/>
      <c r="G20" s="134">
        <f>ROUND(G19*0.2,2)</f>
        <v>292595.21000000002</v>
      </c>
      <c r="H20" s="134">
        <f>ROUND(H19*0.2,2)</f>
        <v>292595.21000000002</v>
      </c>
    </row>
    <row r="21" spans="1:8" ht="15" customHeight="1" x14ac:dyDescent="0.2">
      <c r="A21" s="146" t="s">
        <v>421</v>
      </c>
      <c r="B21" s="147"/>
      <c r="C21" s="147"/>
      <c r="D21" s="147"/>
      <c r="E21" s="147"/>
      <c r="F21" s="148"/>
      <c r="G21" s="134">
        <f>G19+G20</f>
        <v>1755571.25</v>
      </c>
      <c r="H21" s="134">
        <f>H19+H20</f>
        <v>1755571.25</v>
      </c>
    </row>
    <row r="22" spans="1:8" ht="15" customHeight="1" x14ac:dyDescent="0.2">
      <c r="A22" s="139"/>
      <c r="B22" s="140"/>
      <c r="C22" s="140"/>
      <c r="D22" s="140"/>
      <c r="E22" s="140"/>
      <c r="F22" s="141"/>
      <c r="G22" s="39"/>
      <c r="H22" s="126"/>
    </row>
    <row r="23" spans="1:8" ht="15.75" x14ac:dyDescent="0.2">
      <c r="A23" s="142" t="s">
        <v>422</v>
      </c>
      <c r="B23" s="142"/>
      <c r="C23" s="142"/>
      <c r="D23" s="142"/>
      <c r="E23" s="142"/>
      <c r="F23" s="127"/>
      <c r="G23" s="128"/>
      <c r="H23" s="134">
        <v>202932.27</v>
      </c>
    </row>
    <row r="24" spans="1:8" ht="15.75" x14ac:dyDescent="0.2">
      <c r="A24" s="143" t="s">
        <v>418</v>
      </c>
      <c r="B24" s="144"/>
      <c r="C24" s="144"/>
      <c r="D24" s="144"/>
      <c r="E24" s="145"/>
      <c r="F24" s="129"/>
      <c r="G24" s="128"/>
      <c r="H24" s="134">
        <v>40586.449999999997</v>
      </c>
    </row>
    <row r="25" spans="1:8" ht="15.75" x14ac:dyDescent="0.2">
      <c r="A25" s="142" t="s">
        <v>419</v>
      </c>
      <c r="B25" s="142"/>
      <c r="C25" s="142"/>
      <c r="D25" s="142"/>
      <c r="E25" s="142"/>
      <c r="F25" s="127"/>
      <c r="G25" s="128"/>
      <c r="H25" s="134">
        <v>243518.72</v>
      </c>
    </row>
    <row r="26" spans="1:8" ht="15.75" x14ac:dyDescent="0.2">
      <c r="A26" s="130"/>
      <c r="B26" s="131"/>
      <c r="C26" s="131"/>
      <c r="D26" s="131"/>
      <c r="E26" s="132"/>
      <c r="F26" s="132"/>
      <c r="G26" s="132"/>
    </row>
    <row r="27" spans="1:8" ht="15.75" x14ac:dyDescent="0.2">
      <c r="A27" s="143" t="s">
        <v>423</v>
      </c>
      <c r="B27" s="144"/>
      <c r="C27" s="144"/>
      <c r="D27" s="144"/>
      <c r="E27" s="145"/>
      <c r="F27" s="129"/>
      <c r="G27" s="128"/>
      <c r="H27" s="134">
        <f>H19+H23</f>
        <v>1665908.31</v>
      </c>
    </row>
    <row r="28" spans="1:8" ht="15.75" x14ac:dyDescent="0.2">
      <c r="A28" s="143" t="s">
        <v>418</v>
      </c>
      <c r="B28" s="144"/>
      <c r="C28" s="144"/>
      <c r="D28" s="144"/>
      <c r="E28" s="145"/>
      <c r="F28" s="129"/>
      <c r="G28" s="128"/>
      <c r="H28" s="134">
        <f>H20+H24</f>
        <v>333181.65999999997</v>
      </c>
    </row>
    <row r="29" spans="1:8" ht="15.75" x14ac:dyDescent="0.2">
      <c r="A29" s="143" t="s">
        <v>419</v>
      </c>
      <c r="B29" s="144"/>
      <c r="C29" s="144"/>
      <c r="D29" s="144"/>
      <c r="E29" s="145"/>
      <c r="F29" s="133"/>
      <c r="G29" s="128"/>
      <c r="H29" s="134">
        <f>H21+H25</f>
        <v>1999089.97</v>
      </c>
    </row>
    <row r="30" spans="1:8" x14ac:dyDescent="0.2">
      <c r="A30" s="120"/>
      <c r="B30" s="120"/>
      <c r="C30" s="120"/>
      <c r="D30" s="120"/>
      <c r="E30" s="120"/>
      <c r="F30" s="120"/>
      <c r="G30" s="120"/>
    </row>
    <row r="31" spans="1:8" ht="14.25" x14ac:dyDescent="0.2">
      <c r="A31" s="120"/>
      <c r="B31" s="123" t="s">
        <v>412</v>
      </c>
      <c r="C31" s="120"/>
      <c r="D31" s="120"/>
      <c r="E31" s="123" t="s">
        <v>413</v>
      </c>
      <c r="F31" s="120"/>
      <c r="G31" s="120"/>
    </row>
    <row r="32" spans="1:8" x14ac:dyDescent="0.2">
      <c r="A32" s="120"/>
      <c r="B32" s="120"/>
      <c r="C32" s="120"/>
      <c r="D32" s="120"/>
      <c r="E32" s="120"/>
      <c r="F32" s="120"/>
      <c r="G32" s="120"/>
    </row>
    <row r="33" spans="1:7" x14ac:dyDescent="0.2">
      <c r="A33" s="120"/>
      <c r="B33" s="120"/>
      <c r="C33" s="120"/>
      <c r="D33" s="120"/>
      <c r="E33" s="120"/>
      <c r="F33" s="120"/>
      <c r="G33" s="120"/>
    </row>
    <row r="34" spans="1:7" x14ac:dyDescent="0.2">
      <c r="A34" s="120"/>
      <c r="B34" s="120"/>
      <c r="C34" s="120"/>
      <c r="D34" s="120"/>
      <c r="E34" s="120"/>
      <c r="F34" s="120"/>
      <c r="G34" s="120"/>
    </row>
  </sheetData>
  <mergeCells count="18">
    <mergeCell ref="A19:E19"/>
    <mergeCell ref="A23:E23"/>
    <mergeCell ref="A24:E24"/>
    <mergeCell ref="A3:H3"/>
    <mergeCell ref="H6:H7"/>
    <mergeCell ref="A8:H8"/>
    <mergeCell ref="D6:D7"/>
    <mergeCell ref="C6:C7"/>
    <mergeCell ref="B6:B7"/>
    <mergeCell ref="A6:A7"/>
    <mergeCell ref="F6:F7"/>
    <mergeCell ref="G6:G7"/>
    <mergeCell ref="B4:G4"/>
    <mergeCell ref="A25:E25"/>
    <mergeCell ref="A27:E27"/>
    <mergeCell ref="A28:E28"/>
    <mergeCell ref="A29:E29"/>
    <mergeCell ref="A21:F21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4"/>
  <sheetViews>
    <sheetView view="pageBreakPreview" topLeftCell="A82" zoomScale="85" zoomScaleNormal="100" zoomScaleSheetLayoutView="85" workbookViewId="0">
      <selection activeCell="K101" sqref="K101"/>
    </sheetView>
  </sheetViews>
  <sheetFormatPr defaultRowHeight="14.2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6" width="17" customWidth="1"/>
    <col min="7" max="7" width="12.7109375" customWidth="1"/>
    <col min="9" max="10" width="12.7109375" customWidth="1"/>
    <col min="11" max="11" width="16.7109375" style="51" customWidth="1"/>
    <col min="13" max="34" width="0" hidden="1" customWidth="1"/>
  </cols>
  <sheetData>
    <row r="1" spans="1:11" x14ac:dyDescent="0.2">
      <c r="A1" s="8" t="str">
        <f>CONCATENATE(Source!B1, "     СН-2012 (© ОАО МЦЦС 'Мосстройцены', ", "2018", ")")</f>
        <v>Smeta.RU  (495) 974-1589     СН-2012 (© ОАО МЦЦС 'Мосстройцены', 2018)</v>
      </c>
    </row>
    <row r="2" spans="1:11" x14ac:dyDescent="0.2">
      <c r="A2" s="9"/>
      <c r="B2" s="9"/>
      <c r="C2" s="9"/>
      <c r="D2" s="9"/>
      <c r="E2" s="9"/>
      <c r="F2" s="9"/>
      <c r="G2" s="9"/>
      <c r="H2" s="9"/>
      <c r="I2" s="9"/>
      <c r="J2" s="122" t="s">
        <v>351</v>
      </c>
    </row>
    <row r="3" spans="1:11" ht="16.5" x14ac:dyDescent="0.25">
      <c r="A3" s="11"/>
      <c r="B3" s="165" t="s">
        <v>349</v>
      </c>
      <c r="C3" s="165"/>
      <c r="D3" s="165"/>
      <c r="E3" s="165"/>
      <c r="F3" s="10"/>
      <c r="G3" s="165" t="s">
        <v>350</v>
      </c>
      <c r="H3" s="165"/>
      <c r="I3" s="165"/>
      <c r="J3" s="165"/>
    </row>
    <row r="4" spans="1:11" x14ac:dyDescent="0.2">
      <c r="A4" s="10"/>
      <c r="B4" s="166"/>
      <c r="C4" s="166"/>
      <c r="D4" s="166"/>
      <c r="E4" s="166"/>
      <c r="F4" s="10"/>
      <c r="G4" s="166"/>
      <c r="H4" s="166"/>
      <c r="I4" s="166"/>
      <c r="J4" s="166"/>
    </row>
    <row r="5" spans="1:11" x14ac:dyDescent="0.2">
      <c r="A5" s="12"/>
      <c r="B5" s="12"/>
      <c r="C5" s="13"/>
      <c r="D5" s="13"/>
      <c r="E5" s="13"/>
      <c r="F5" s="10"/>
      <c r="G5" s="14"/>
      <c r="H5" s="13"/>
      <c r="I5" s="13"/>
      <c r="J5" s="13"/>
    </row>
    <row r="6" spans="1:11" x14ac:dyDescent="0.2">
      <c r="A6" s="14"/>
      <c r="B6" s="166" t="str">
        <f>CONCATENATE("______________________ ", IF(Source!AL12&lt;&gt;"", Source!AL12, ""))</f>
        <v xml:space="preserve">______________________ </v>
      </c>
      <c r="C6" s="166"/>
      <c r="D6" s="166"/>
      <c r="E6" s="166"/>
      <c r="F6" s="10"/>
      <c r="G6" s="166" t="str">
        <f>CONCATENATE("______________________ ", IF(Source!AH12&lt;&gt;"", Source!AH12, ""))</f>
        <v xml:space="preserve">______________________ </v>
      </c>
      <c r="H6" s="166"/>
      <c r="I6" s="166"/>
      <c r="J6" s="166"/>
    </row>
    <row r="7" spans="1:11" x14ac:dyDescent="0.2">
      <c r="A7" s="15"/>
      <c r="B7" s="169" t="s">
        <v>352</v>
      </c>
      <c r="C7" s="169"/>
      <c r="D7" s="169"/>
      <c r="E7" s="169"/>
      <c r="F7" s="10"/>
      <c r="G7" s="169" t="s">
        <v>352</v>
      </c>
      <c r="H7" s="169"/>
      <c r="I7" s="169"/>
      <c r="J7" s="169"/>
    </row>
    <row r="9" spans="1:1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1" ht="18" hidden="1" x14ac:dyDescent="0.25">
      <c r="A11" s="164" t="str">
        <f>IF(Source!G20&lt;&gt;"Новая локальная смета", Source!G20, "")</f>
        <v/>
      </c>
      <c r="B11" s="164"/>
      <c r="C11" s="164"/>
      <c r="D11" s="164"/>
      <c r="E11" s="164"/>
      <c r="F11" s="164"/>
      <c r="G11" s="164"/>
      <c r="H11" s="164"/>
      <c r="I11" s="164"/>
      <c r="J11" s="164"/>
    </row>
    <row r="12" spans="1:11" hidden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3" spans="1:11" ht="18" customHeight="1" x14ac:dyDescent="0.25">
      <c r="A13" s="170" t="s">
        <v>399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</row>
    <row r="14" spans="1:11" x14ac:dyDescent="0.2">
      <c r="A14" s="167" t="s">
        <v>353</v>
      </c>
      <c r="B14" s="168"/>
      <c r="C14" s="168"/>
      <c r="D14" s="168"/>
      <c r="E14" s="168"/>
      <c r="F14" s="168"/>
      <c r="G14" s="168"/>
      <c r="H14" s="168"/>
      <c r="I14" s="168"/>
      <c r="J14" s="168"/>
    </row>
    <row r="15" spans="1:1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</row>
    <row r="16" spans="1:11" x14ac:dyDescent="0.2">
      <c r="A16" s="10" t="s">
        <v>410</v>
      </c>
      <c r="B16" s="10"/>
      <c r="C16" s="10"/>
      <c r="D16" s="16"/>
      <c r="E16" s="17"/>
      <c r="F16" s="10"/>
      <c r="G16" s="10"/>
      <c r="H16" s="10"/>
      <c r="I16" s="10"/>
      <c r="J16" s="10"/>
    </row>
    <row r="17" spans="1:20" ht="14.25" customHeight="1" x14ac:dyDescent="0.2">
      <c r="A17" s="160" t="s">
        <v>354</v>
      </c>
      <c r="B17" s="160" t="s">
        <v>355</v>
      </c>
      <c r="C17" s="160" t="s">
        <v>356</v>
      </c>
      <c r="D17" s="160" t="s">
        <v>357</v>
      </c>
      <c r="E17" s="160" t="s">
        <v>358</v>
      </c>
      <c r="F17" s="160" t="s">
        <v>359</v>
      </c>
      <c r="G17" s="160" t="s">
        <v>360</v>
      </c>
      <c r="H17" s="160" t="s">
        <v>361</v>
      </c>
      <c r="I17" s="160" t="s">
        <v>362</v>
      </c>
      <c r="J17" s="160" t="s">
        <v>363</v>
      </c>
      <c r="K17" s="160" t="s">
        <v>390</v>
      </c>
    </row>
    <row r="18" spans="1:20" ht="12.75" x14ac:dyDescent="0.2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161"/>
    </row>
    <row r="19" spans="1:20" ht="28.5" customHeight="1" x14ac:dyDescent="0.2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</row>
    <row r="20" spans="1:20" x14ac:dyDescent="0.2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18">
        <v>9</v>
      </c>
      <c r="J20" s="18">
        <v>10</v>
      </c>
      <c r="K20" s="52">
        <v>11</v>
      </c>
    </row>
    <row r="21" spans="1:20" s="22" customFormat="1" ht="30" x14ac:dyDescent="0.2">
      <c r="A21" s="25">
        <v>1</v>
      </c>
      <c r="B21" s="23"/>
      <c r="C21" s="24" t="s">
        <v>376</v>
      </c>
      <c r="D21" s="25" t="s">
        <v>15</v>
      </c>
      <c r="E21" s="25">
        <v>1</v>
      </c>
      <c r="F21" s="32">
        <f>K33</f>
        <v>1705.82</v>
      </c>
      <c r="G21" s="23"/>
      <c r="H21" s="23"/>
      <c r="I21" s="23"/>
      <c r="J21" s="23"/>
      <c r="K21" s="28"/>
    </row>
    <row r="22" spans="1:20" ht="28.5" x14ac:dyDescent="0.2">
      <c r="A22" s="19"/>
      <c r="B22" s="42" t="s">
        <v>13</v>
      </c>
      <c r="C22" s="42" t="s">
        <v>14</v>
      </c>
      <c r="D22" s="43" t="s">
        <v>15</v>
      </c>
      <c r="E22" s="41">
        <v>1</v>
      </c>
      <c r="F22" s="45"/>
      <c r="G22" s="44"/>
      <c r="H22" s="41"/>
      <c r="I22" s="41"/>
      <c r="J22" s="45"/>
      <c r="O22">
        <f>ROUND((Source!BZ24/100)*ROUND((Source!AF24*Source!AV24)*Source!I24, 2), 2)</f>
        <v>195.24</v>
      </c>
      <c r="P22">
        <f>Source!X24</f>
        <v>195.24</v>
      </c>
      <c r="Q22">
        <f>ROUND((Source!CA24/100)*ROUND((Source!AF24*Source!AV24)*Source!I24, 2), 2)</f>
        <v>27.89</v>
      </c>
      <c r="R22">
        <f>Source!Y24</f>
        <v>27.89</v>
      </c>
      <c r="S22">
        <f>ROUND((175/100)*ROUND((Source!AE24*Source!AV24)*Source!I24, 2), 2)</f>
        <v>243.97</v>
      </c>
      <c r="T22">
        <f>ROUND((108/100)*ROUND(Source!CS24*Source!I24, 2), 2)</f>
        <v>150.56</v>
      </c>
    </row>
    <row r="23" spans="1:20" x14ac:dyDescent="0.2">
      <c r="A23" s="19"/>
      <c r="B23" s="42"/>
      <c r="C23" s="42" t="s">
        <v>364</v>
      </c>
      <c r="D23" s="43"/>
      <c r="E23" s="41"/>
      <c r="F23" s="45">
        <v>281.58999999999997</v>
      </c>
      <c r="G23" s="44" t="s">
        <v>3</v>
      </c>
      <c r="H23" s="41">
        <v>1</v>
      </c>
      <c r="I23" s="41">
        <v>1</v>
      </c>
      <c r="J23" s="45">
        <v>281.58999999999997</v>
      </c>
    </row>
    <row r="24" spans="1:20" x14ac:dyDescent="0.2">
      <c r="A24" s="19"/>
      <c r="B24" s="42"/>
      <c r="C24" s="42" t="s">
        <v>365</v>
      </c>
      <c r="D24" s="43"/>
      <c r="E24" s="41"/>
      <c r="F24" s="45">
        <v>354.57</v>
      </c>
      <c r="G24" s="44" t="s">
        <v>3</v>
      </c>
      <c r="H24" s="41">
        <v>1</v>
      </c>
      <c r="I24" s="41">
        <v>1</v>
      </c>
      <c r="J24" s="45">
        <v>354.57</v>
      </c>
    </row>
    <row r="25" spans="1:20" x14ac:dyDescent="0.2">
      <c r="A25" s="19"/>
      <c r="B25" s="42"/>
      <c r="C25" s="42" t="s">
        <v>366</v>
      </c>
      <c r="D25" s="43"/>
      <c r="E25" s="41"/>
      <c r="F25" s="45">
        <v>150.03</v>
      </c>
      <c r="G25" s="44" t="s">
        <v>3</v>
      </c>
      <c r="H25" s="41">
        <v>1</v>
      </c>
      <c r="I25" s="41">
        <v>1</v>
      </c>
      <c r="J25" s="46">
        <v>150.03</v>
      </c>
    </row>
    <row r="26" spans="1:20" x14ac:dyDescent="0.2">
      <c r="A26" s="19"/>
      <c r="B26" s="42"/>
      <c r="C26" s="42" t="s">
        <v>367</v>
      </c>
      <c r="D26" s="43"/>
      <c r="E26" s="41"/>
      <c r="F26" s="45">
        <v>690.05</v>
      </c>
      <c r="G26" s="44" t="s">
        <v>3</v>
      </c>
      <c r="H26" s="41">
        <v>1</v>
      </c>
      <c r="I26" s="41">
        <v>1</v>
      </c>
      <c r="J26" s="45">
        <v>690.05</v>
      </c>
    </row>
    <row r="27" spans="1:20" ht="28.5" x14ac:dyDescent="0.2">
      <c r="A27" s="19"/>
      <c r="B27" s="42" t="s">
        <v>21</v>
      </c>
      <c r="C27" s="42" t="s">
        <v>22</v>
      </c>
      <c r="D27" s="43" t="s">
        <v>23</v>
      </c>
      <c r="E27" s="41">
        <v>-4.9000000000000002E-2</v>
      </c>
      <c r="F27" s="45">
        <v>5538.88</v>
      </c>
      <c r="G27" s="47" t="s">
        <v>3</v>
      </c>
      <c r="H27" s="41">
        <v>1</v>
      </c>
      <c r="I27" s="41">
        <v>1</v>
      </c>
      <c r="J27" s="45">
        <v>-271.41000000000003</v>
      </c>
      <c r="O27">
        <f>ROUND((Source!BZ25/100)*ROUND((Source!AF25*Source!AV25)*Source!I25, 2), 2)</f>
        <v>0</v>
      </c>
      <c r="P27">
        <f>Source!X25</f>
        <v>0</v>
      </c>
      <c r="Q27">
        <f>ROUND((Source!CA25/100)*ROUND((Source!AF25*Source!AV25)*Source!I25, 2), 2)</f>
        <v>0</v>
      </c>
      <c r="R27">
        <f>Source!Y25</f>
        <v>0</v>
      </c>
      <c r="S27">
        <f>ROUND((175/100)*ROUND((Source!AE25*Source!AV25)*Source!I25, 2), 2)</f>
        <v>0</v>
      </c>
      <c r="T27">
        <f>ROUND((108/100)*ROUND(Source!CS25*Source!I25, 2), 2)</f>
        <v>0</v>
      </c>
    </row>
    <row r="28" spans="1:20" ht="28.5" x14ac:dyDescent="0.2">
      <c r="A28" s="19"/>
      <c r="B28" s="42" t="s">
        <v>26</v>
      </c>
      <c r="C28" s="42" t="s">
        <v>27</v>
      </c>
      <c r="D28" s="43" t="s">
        <v>23</v>
      </c>
      <c r="E28" s="41">
        <v>4.2999999999999997E-2</v>
      </c>
      <c r="F28" s="45">
        <v>6132.93</v>
      </c>
      <c r="G28" s="47" t="s">
        <v>3</v>
      </c>
      <c r="H28" s="41">
        <v>1</v>
      </c>
      <c r="I28" s="41">
        <v>1</v>
      </c>
      <c r="J28" s="45">
        <v>263.72000000000003</v>
      </c>
      <c r="O28">
        <f>ROUND((Source!BZ26/100)*ROUND((Source!AF26*Source!AV26)*Source!I26, 2), 2)</f>
        <v>0</v>
      </c>
      <c r="P28">
        <f>Source!X26</f>
        <v>0</v>
      </c>
      <c r="Q28">
        <f>ROUND((Source!CA26/100)*ROUND((Source!AF26*Source!AV26)*Source!I26, 2), 2)</f>
        <v>0</v>
      </c>
      <c r="R28">
        <f>Source!Y26</f>
        <v>0</v>
      </c>
      <c r="S28">
        <f>ROUND((175/100)*ROUND((Source!AE26*Source!AV26)*Source!I26, 2), 2)</f>
        <v>0</v>
      </c>
      <c r="T28">
        <f>ROUND((108/100)*ROUND(Source!CS26*Source!I26, 2), 2)</f>
        <v>0</v>
      </c>
    </row>
    <row r="29" spans="1:20" x14ac:dyDescent="0.2">
      <c r="A29" s="19"/>
      <c r="B29" s="42"/>
      <c r="C29" s="42" t="s">
        <v>368</v>
      </c>
      <c r="D29" s="43" t="s">
        <v>369</v>
      </c>
      <c r="E29" s="41">
        <v>70</v>
      </c>
      <c r="F29" s="45"/>
      <c r="G29" s="44"/>
      <c r="H29" s="41"/>
      <c r="I29" s="41"/>
      <c r="J29" s="45">
        <f>J23*0.7</f>
        <v>197.11</v>
      </c>
    </row>
    <row r="30" spans="1:20" x14ac:dyDescent="0.2">
      <c r="A30" s="19"/>
      <c r="B30" s="42"/>
      <c r="C30" s="42" t="s">
        <v>370</v>
      </c>
      <c r="D30" s="43" t="s">
        <v>369</v>
      </c>
      <c r="E30" s="41">
        <v>10</v>
      </c>
      <c r="F30" s="45"/>
      <c r="G30" s="44"/>
      <c r="H30" s="41"/>
      <c r="I30" s="41"/>
      <c r="J30" s="45">
        <f>J23*0.1</f>
        <v>28.16</v>
      </c>
    </row>
    <row r="31" spans="1:20" x14ac:dyDescent="0.2">
      <c r="A31" s="19"/>
      <c r="B31" s="42"/>
      <c r="C31" s="42" t="s">
        <v>371</v>
      </c>
      <c r="D31" s="43" t="s">
        <v>369</v>
      </c>
      <c r="E31" s="41">
        <v>108</v>
      </c>
      <c r="F31" s="45"/>
      <c r="G31" s="44"/>
      <c r="H31" s="41"/>
      <c r="I31" s="41"/>
      <c r="J31" s="45">
        <f>J25*1.08</f>
        <v>162.03</v>
      </c>
    </row>
    <row r="32" spans="1:20" x14ac:dyDescent="0.2">
      <c r="A32" s="19"/>
      <c r="B32" s="42"/>
      <c r="C32" s="42" t="s">
        <v>372</v>
      </c>
      <c r="D32" s="43" t="s">
        <v>373</v>
      </c>
      <c r="E32" s="41">
        <v>1.61</v>
      </c>
      <c r="F32" s="45"/>
      <c r="G32" s="44" t="s">
        <v>3</v>
      </c>
      <c r="H32" s="41">
        <v>1</v>
      </c>
      <c r="I32" s="41"/>
      <c r="J32" s="45"/>
      <c r="K32" s="60"/>
    </row>
    <row r="33" spans="1:20" ht="15" x14ac:dyDescent="0.25">
      <c r="A33" s="21"/>
      <c r="B33" s="48"/>
      <c r="C33" s="48"/>
      <c r="D33" s="48"/>
      <c r="E33" s="48"/>
      <c r="F33" s="48"/>
      <c r="G33" s="48"/>
      <c r="H33" s="48"/>
      <c r="I33" s="162">
        <f>J23+J24+J26+J27+J28+J29+J30+J31</f>
        <v>1705.82</v>
      </c>
      <c r="J33" s="162"/>
      <c r="K33" s="68">
        <f>I33</f>
        <v>1705.82</v>
      </c>
      <c r="N33" s="20">
        <f>I33</f>
        <v>1705.82</v>
      </c>
    </row>
    <row r="34" spans="1:20" s="26" customFormat="1" ht="30" x14ac:dyDescent="0.2">
      <c r="A34" s="30">
        <v>2</v>
      </c>
      <c r="B34" s="28"/>
      <c r="C34" s="29" t="s">
        <v>377</v>
      </c>
      <c r="D34" s="30" t="s">
        <v>15</v>
      </c>
      <c r="E34" s="30">
        <v>1</v>
      </c>
      <c r="F34" s="32">
        <f>K46</f>
        <v>1539.29</v>
      </c>
      <c r="G34" s="28"/>
      <c r="H34" s="28"/>
      <c r="I34" s="28"/>
      <c r="J34" s="28"/>
      <c r="K34" s="28"/>
      <c r="N34" s="27"/>
    </row>
    <row r="35" spans="1:20" ht="28.5" x14ac:dyDescent="0.2">
      <c r="A35" s="19"/>
      <c r="B35" s="53" t="s">
        <v>13</v>
      </c>
      <c r="C35" s="53" t="s">
        <v>14</v>
      </c>
      <c r="D35" s="54" t="s">
        <v>15</v>
      </c>
      <c r="E35" s="50">
        <v>1</v>
      </c>
      <c r="F35" s="56"/>
      <c r="G35" s="55"/>
      <c r="H35" s="50"/>
      <c r="I35" s="50"/>
      <c r="J35" s="56"/>
      <c r="O35">
        <f>ROUND((Source!BZ27/100)*ROUND((Source!AF27*Source!AV27)*Source!I27, 2), 2)</f>
        <v>172.71</v>
      </c>
      <c r="P35">
        <f>Source!X27</f>
        <v>172.71</v>
      </c>
      <c r="Q35">
        <f>ROUND((Source!CA27/100)*ROUND((Source!AF27*Source!AV27)*Source!I27, 2), 2)</f>
        <v>24.67</v>
      </c>
      <c r="R35">
        <f>Source!Y27</f>
        <v>24.67</v>
      </c>
      <c r="S35">
        <f>ROUND((175/100)*ROUND((Source!AE27*Source!AV27)*Source!I27, 2), 2)</f>
        <v>232.35</v>
      </c>
      <c r="T35">
        <f>ROUND((108/100)*ROUND(Source!CS27*Source!I27, 2), 2)</f>
        <v>143.38999999999999</v>
      </c>
    </row>
    <row r="36" spans="1:20" x14ac:dyDescent="0.2">
      <c r="A36" s="19"/>
      <c r="B36" s="53"/>
      <c r="C36" s="53" t="s">
        <v>364</v>
      </c>
      <c r="D36" s="54"/>
      <c r="E36" s="50"/>
      <c r="F36" s="56">
        <v>281.58999999999997</v>
      </c>
      <c r="G36" s="55" t="s">
        <v>3</v>
      </c>
      <c r="H36" s="50">
        <v>1</v>
      </c>
      <c r="I36" s="50">
        <v>1</v>
      </c>
      <c r="J36" s="56">
        <v>281.58999999999997</v>
      </c>
    </row>
    <row r="37" spans="1:20" x14ac:dyDescent="0.2">
      <c r="A37" s="19"/>
      <c r="B37" s="53"/>
      <c r="C37" s="53" t="s">
        <v>365</v>
      </c>
      <c r="D37" s="54"/>
      <c r="E37" s="50"/>
      <c r="F37" s="56">
        <v>354.57</v>
      </c>
      <c r="G37" s="55" t="s">
        <v>3</v>
      </c>
      <c r="H37" s="50">
        <v>1</v>
      </c>
      <c r="I37" s="50">
        <v>1</v>
      </c>
      <c r="J37" s="56">
        <v>354.57</v>
      </c>
    </row>
    <row r="38" spans="1:20" x14ac:dyDescent="0.2">
      <c r="A38" s="19"/>
      <c r="B38" s="53"/>
      <c r="C38" s="53" t="s">
        <v>366</v>
      </c>
      <c r="D38" s="54"/>
      <c r="E38" s="50"/>
      <c r="F38" s="56">
        <v>150.03</v>
      </c>
      <c r="G38" s="55" t="s">
        <v>3</v>
      </c>
      <c r="H38" s="50">
        <v>1</v>
      </c>
      <c r="I38" s="50">
        <v>1</v>
      </c>
      <c r="J38" s="57">
        <v>150.03</v>
      </c>
    </row>
    <row r="39" spans="1:20" x14ac:dyDescent="0.2">
      <c r="A39" s="19"/>
      <c r="B39" s="53"/>
      <c r="C39" s="53" t="s">
        <v>367</v>
      </c>
      <c r="D39" s="54"/>
      <c r="E39" s="50"/>
      <c r="F39" s="56">
        <v>690.05</v>
      </c>
      <c r="G39" s="55" t="s">
        <v>3</v>
      </c>
      <c r="H39" s="50">
        <v>1</v>
      </c>
      <c r="I39" s="50">
        <v>1</v>
      </c>
      <c r="J39" s="56">
        <v>690.05</v>
      </c>
    </row>
    <row r="40" spans="1:20" ht="28.5" x14ac:dyDescent="0.2">
      <c r="A40" s="19"/>
      <c r="B40" s="53" t="s">
        <v>21</v>
      </c>
      <c r="C40" s="53" t="s">
        <v>22</v>
      </c>
      <c r="D40" s="54" t="s">
        <v>23</v>
      </c>
      <c r="E40" s="50">
        <v>-4.9000000000000002E-2</v>
      </c>
      <c r="F40" s="56">
        <v>5538.88</v>
      </c>
      <c r="G40" s="58" t="s">
        <v>3</v>
      </c>
      <c r="H40" s="50">
        <v>1</v>
      </c>
      <c r="I40" s="50">
        <v>1</v>
      </c>
      <c r="J40" s="56">
        <v>-271.41000000000003</v>
      </c>
      <c r="O40">
        <f>ROUND((Source!BZ28/100)*ROUND((Source!AF28*Source!AV28)*Source!I28, 2), 2)</f>
        <v>0</v>
      </c>
      <c r="P40">
        <f>Source!X28</f>
        <v>0</v>
      </c>
      <c r="Q40">
        <f>ROUND((Source!CA28/100)*ROUND((Source!AF28*Source!AV28)*Source!I28, 2), 2)</f>
        <v>0</v>
      </c>
      <c r="R40">
        <f>Source!Y28</f>
        <v>0</v>
      </c>
      <c r="S40">
        <f>ROUND((175/100)*ROUND((Source!AE28*Source!AV28)*Source!I28, 2), 2)</f>
        <v>0</v>
      </c>
      <c r="T40">
        <f>ROUND((108/100)*ROUND(Source!CS28*Source!I28, 2), 2)</f>
        <v>0</v>
      </c>
    </row>
    <row r="41" spans="1:20" ht="28.5" x14ac:dyDescent="0.2">
      <c r="A41" s="19"/>
      <c r="B41" s="53" t="s">
        <v>32</v>
      </c>
      <c r="C41" s="53" t="s">
        <v>33</v>
      </c>
      <c r="D41" s="54" t="s">
        <v>23</v>
      </c>
      <c r="E41" s="50">
        <v>0.01</v>
      </c>
      <c r="F41" s="56">
        <v>9718.92</v>
      </c>
      <c r="G41" s="58" t="s">
        <v>3</v>
      </c>
      <c r="H41" s="50">
        <v>1</v>
      </c>
      <c r="I41" s="50">
        <v>1</v>
      </c>
      <c r="J41" s="56">
        <v>97.19</v>
      </c>
      <c r="O41">
        <f>ROUND((Source!BZ29/100)*ROUND((Source!AF29*Source!AV29)*Source!I29, 2), 2)</f>
        <v>0</v>
      </c>
      <c r="P41">
        <f>Source!X29</f>
        <v>0</v>
      </c>
      <c r="Q41">
        <f>ROUND((Source!CA29/100)*ROUND((Source!AF29*Source!AV29)*Source!I29, 2), 2)</f>
        <v>0</v>
      </c>
      <c r="R41">
        <f>Source!Y29</f>
        <v>0</v>
      </c>
      <c r="S41">
        <f>ROUND((175/100)*ROUND((Source!AE29*Source!AV29)*Source!I29, 2), 2)</f>
        <v>0</v>
      </c>
      <c r="T41">
        <f>ROUND((108/100)*ROUND(Source!CS29*Source!I29, 2), 2)</f>
        <v>0</v>
      </c>
    </row>
    <row r="42" spans="1:20" x14ac:dyDescent="0.2">
      <c r="A42" s="19"/>
      <c r="B42" s="53"/>
      <c r="C42" s="53" t="s">
        <v>368</v>
      </c>
      <c r="D42" s="54" t="s">
        <v>369</v>
      </c>
      <c r="E42" s="50">
        <v>70</v>
      </c>
      <c r="F42" s="56"/>
      <c r="G42" s="55"/>
      <c r="H42" s="50"/>
      <c r="I42" s="50"/>
      <c r="J42" s="56">
        <f>J36*0.7</f>
        <v>197.11</v>
      </c>
    </row>
    <row r="43" spans="1:20" x14ac:dyDescent="0.2">
      <c r="A43" s="19"/>
      <c r="B43" s="53"/>
      <c r="C43" s="53" t="s">
        <v>370</v>
      </c>
      <c r="D43" s="54" t="s">
        <v>369</v>
      </c>
      <c r="E43" s="50">
        <v>10</v>
      </c>
      <c r="F43" s="56"/>
      <c r="G43" s="55"/>
      <c r="H43" s="50"/>
      <c r="I43" s="50"/>
      <c r="J43" s="56">
        <f>J36*0.1</f>
        <v>28.16</v>
      </c>
    </row>
    <row r="44" spans="1:20" x14ac:dyDescent="0.2">
      <c r="A44" s="19"/>
      <c r="B44" s="53"/>
      <c r="C44" s="53" t="s">
        <v>371</v>
      </c>
      <c r="D44" s="54" t="s">
        <v>369</v>
      </c>
      <c r="E44" s="50">
        <v>108</v>
      </c>
      <c r="F44" s="56"/>
      <c r="G44" s="55"/>
      <c r="H44" s="50"/>
      <c r="I44" s="50"/>
      <c r="J44" s="56">
        <f>J38*1.08</f>
        <v>162.03</v>
      </c>
    </row>
    <row r="45" spans="1:20" x14ac:dyDescent="0.2">
      <c r="A45" s="19"/>
      <c r="B45" s="53"/>
      <c r="C45" s="53" t="s">
        <v>372</v>
      </c>
      <c r="D45" s="54" t="s">
        <v>373</v>
      </c>
      <c r="E45" s="50">
        <v>1.61</v>
      </c>
      <c r="F45" s="56"/>
      <c r="G45" s="55" t="s">
        <v>3</v>
      </c>
      <c r="H45" s="50">
        <v>1</v>
      </c>
      <c r="I45" s="50"/>
      <c r="J45" s="56"/>
      <c r="K45" s="60"/>
    </row>
    <row r="46" spans="1:20" ht="15" x14ac:dyDescent="0.25">
      <c r="A46" s="21"/>
      <c r="B46" s="59"/>
      <c r="C46" s="59"/>
      <c r="D46" s="59"/>
      <c r="E46" s="59"/>
      <c r="F46" s="59"/>
      <c r="G46" s="59"/>
      <c r="H46" s="59"/>
      <c r="I46" s="162">
        <f>J36+J37+J39+J40+J41+J42+J43+J44</f>
        <v>1539.29</v>
      </c>
      <c r="J46" s="162"/>
      <c r="K46" s="68">
        <f>I46</f>
        <v>1539.29</v>
      </c>
      <c r="N46" s="20">
        <f>I46</f>
        <v>1539.29</v>
      </c>
    </row>
    <row r="47" spans="1:20" s="26" customFormat="1" ht="39.75" customHeight="1" x14ac:dyDescent="0.2">
      <c r="A47" s="30">
        <v>3</v>
      </c>
      <c r="B47" s="28"/>
      <c r="C47" s="29" t="s">
        <v>378</v>
      </c>
      <c r="D47" s="30" t="s">
        <v>66</v>
      </c>
      <c r="E47" s="30">
        <v>1</v>
      </c>
      <c r="F47" s="32">
        <f>K53+K60</f>
        <v>91.03</v>
      </c>
      <c r="G47" s="28"/>
      <c r="H47" s="28"/>
      <c r="I47" s="28"/>
      <c r="J47" s="28"/>
      <c r="K47" s="28"/>
      <c r="N47" s="27"/>
    </row>
    <row r="48" spans="1:20" ht="57" x14ac:dyDescent="0.2">
      <c r="A48" s="19"/>
      <c r="B48" s="62" t="s">
        <v>36</v>
      </c>
      <c r="C48" s="62" t="s">
        <v>37</v>
      </c>
      <c r="D48" s="63" t="s">
        <v>38</v>
      </c>
      <c r="E48" s="61">
        <v>0.01</v>
      </c>
      <c r="F48" s="65"/>
      <c r="G48" s="64"/>
      <c r="H48" s="61"/>
      <c r="I48" s="61"/>
      <c r="J48" s="65"/>
      <c r="O48">
        <f>ROUND((Source!BZ30/100)*ROUND((Source!AF30*Source!AV30)*Source!I30, 2), 2)</f>
        <v>22.24</v>
      </c>
      <c r="P48">
        <f>Source!X30</f>
        <v>22.24</v>
      </c>
      <c r="Q48">
        <f>ROUND((Source!CA30/100)*ROUND((Source!AF30*Source!AV30)*Source!I30, 2), 2)</f>
        <v>3.18</v>
      </c>
      <c r="R48">
        <f>Source!Y30</f>
        <v>3.18</v>
      </c>
      <c r="S48">
        <f>ROUND((175/100)*ROUND((Source!AE30*Source!AV30)*Source!I30, 2), 2)</f>
        <v>0</v>
      </c>
      <c r="T48">
        <f>ROUND((108/100)*ROUND(Source!CS30*Source!I30, 2), 2)</f>
        <v>0</v>
      </c>
    </row>
    <row r="49" spans="1:20" x14ac:dyDescent="0.2">
      <c r="A49" s="19"/>
      <c r="B49" s="62"/>
      <c r="C49" s="62" t="s">
        <v>364</v>
      </c>
      <c r="D49" s="63"/>
      <c r="E49" s="61"/>
      <c r="F49" s="65">
        <v>3270.54</v>
      </c>
      <c r="G49" s="64" t="s">
        <v>3</v>
      </c>
      <c r="H49" s="61">
        <v>1</v>
      </c>
      <c r="I49" s="61">
        <v>1</v>
      </c>
      <c r="J49" s="65">
        <v>32.71</v>
      </c>
    </row>
    <row r="50" spans="1:20" x14ac:dyDescent="0.2">
      <c r="A50" s="19"/>
      <c r="B50" s="62"/>
      <c r="C50" s="62" t="s">
        <v>368</v>
      </c>
      <c r="D50" s="63" t="s">
        <v>369</v>
      </c>
      <c r="E50" s="61">
        <v>70</v>
      </c>
      <c r="F50" s="65"/>
      <c r="G50" s="64"/>
      <c r="H50" s="61"/>
      <c r="I50" s="61"/>
      <c r="J50" s="65">
        <f>J49*0.7</f>
        <v>22.9</v>
      </c>
    </row>
    <row r="51" spans="1:20" x14ac:dyDescent="0.2">
      <c r="A51" s="19"/>
      <c r="B51" s="62"/>
      <c r="C51" s="62" t="s">
        <v>370</v>
      </c>
      <c r="D51" s="63" t="s">
        <v>369</v>
      </c>
      <c r="E51" s="61">
        <v>10</v>
      </c>
      <c r="F51" s="65"/>
      <c r="G51" s="64"/>
      <c r="H51" s="61"/>
      <c r="I51" s="61"/>
      <c r="J51" s="65">
        <f>J49*0.1</f>
        <v>3.27</v>
      </c>
    </row>
    <row r="52" spans="1:20" x14ac:dyDescent="0.2">
      <c r="A52" s="19"/>
      <c r="B52" s="62"/>
      <c r="C52" s="62" t="s">
        <v>372</v>
      </c>
      <c r="D52" s="63" t="s">
        <v>373</v>
      </c>
      <c r="E52" s="61">
        <v>19.86</v>
      </c>
      <c r="F52" s="65"/>
      <c r="G52" s="64" t="s">
        <v>3</v>
      </c>
      <c r="H52" s="61">
        <v>1</v>
      </c>
      <c r="I52" s="61"/>
      <c r="J52" s="65"/>
      <c r="K52" s="60"/>
    </row>
    <row r="53" spans="1:20" ht="15" x14ac:dyDescent="0.25">
      <c r="A53" s="21"/>
      <c r="B53" s="66"/>
      <c r="C53" s="66"/>
      <c r="D53" s="66"/>
      <c r="E53" s="66"/>
      <c r="F53" s="66"/>
      <c r="G53" s="66"/>
      <c r="H53" s="66"/>
      <c r="I53" s="163">
        <f>J49+J50+J51</f>
        <v>58.88</v>
      </c>
      <c r="J53" s="163"/>
      <c r="K53" s="68">
        <f>I53</f>
        <v>58.88</v>
      </c>
      <c r="N53" s="20">
        <f>I53</f>
        <v>58.88</v>
      </c>
    </row>
    <row r="54" spans="1:20" ht="42.75" x14ac:dyDescent="0.2">
      <c r="A54" s="19"/>
      <c r="B54" s="62" t="s">
        <v>41</v>
      </c>
      <c r="C54" s="62" t="s">
        <v>42</v>
      </c>
      <c r="D54" s="63" t="s">
        <v>38</v>
      </c>
      <c r="E54" s="61">
        <v>0.01</v>
      </c>
      <c r="F54" s="65"/>
      <c r="G54" s="64"/>
      <c r="H54" s="61"/>
      <c r="I54" s="61"/>
      <c r="J54" s="65"/>
      <c r="O54">
        <f>ROUND((Source!BZ31/100)*ROUND((Source!AF31*Source!AV31)*Source!I31, 2), 2)</f>
        <v>8.01</v>
      </c>
      <c r="P54">
        <f>Source!X31</f>
        <v>8.01</v>
      </c>
      <c r="Q54">
        <f>ROUND((Source!CA31/100)*ROUND((Source!AF31*Source!AV31)*Source!I31, 2), 2)</f>
        <v>1.1399999999999999</v>
      </c>
      <c r="R54">
        <f>Source!Y31</f>
        <v>1.1399999999999999</v>
      </c>
      <c r="S54">
        <f>ROUND((175/100)*ROUND((Source!AE31*Source!AV31)*Source!I31, 2), 2)</f>
        <v>0</v>
      </c>
      <c r="T54">
        <f>ROUND((108/100)*ROUND(Source!CS31*Source!I31, 2), 2)</f>
        <v>0</v>
      </c>
    </row>
    <row r="55" spans="1:20" x14ac:dyDescent="0.2">
      <c r="A55" s="19"/>
      <c r="B55" s="62"/>
      <c r="C55" s="62" t="s">
        <v>364</v>
      </c>
      <c r="D55" s="63"/>
      <c r="E55" s="61"/>
      <c r="F55" s="65">
        <v>1112.6300000000001</v>
      </c>
      <c r="G55" s="64" t="s">
        <v>3</v>
      </c>
      <c r="H55" s="61">
        <v>1</v>
      </c>
      <c r="I55" s="61">
        <v>1</v>
      </c>
      <c r="J55" s="65">
        <v>11.13</v>
      </c>
    </row>
    <row r="56" spans="1:20" x14ac:dyDescent="0.2">
      <c r="A56" s="19"/>
      <c r="B56" s="62"/>
      <c r="C56" s="62" t="s">
        <v>367</v>
      </c>
      <c r="D56" s="63"/>
      <c r="E56" s="61"/>
      <c r="F56" s="65">
        <v>1211.54</v>
      </c>
      <c r="G56" s="64" t="s">
        <v>3</v>
      </c>
      <c r="H56" s="61">
        <v>1</v>
      </c>
      <c r="I56" s="61">
        <v>1</v>
      </c>
      <c r="J56" s="65">
        <v>12.12</v>
      </c>
    </row>
    <row r="57" spans="1:20" x14ac:dyDescent="0.2">
      <c r="A57" s="19"/>
      <c r="B57" s="62"/>
      <c r="C57" s="62" t="s">
        <v>368</v>
      </c>
      <c r="D57" s="63" t="s">
        <v>369</v>
      </c>
      <c r="E57" s="61">
        <v>70</v>
      </c>
      <c r="F57" s="65"/>
      <c r="G57" s="64"/>
      <c r="H57" s="61"/>
      <c r="I57" s="61"/>
      <c r="J57" s="65">
        <f>J55*0.7</f>
        <v>7.79</v>
      </c>
    </row>
    <row r="58" spans="1:20" x14ac:dyDescent="0.2">
      <c r="A58" s="19"/>
      <c r="B58" s="62"/>
      <c r="C58" s="62" t="s">
        <v>370</v>
      </c>
      <c r="D58" s="63" t="s">
        <v>369</v>
      </c>
      <c r="E58" s="61">
        <v>10</v>
      </c>
      <c r="F58" s="65"/>
      <c r="G58" s="64"/>
      <c r="H58" s="61"/>
      <c r="I58" s="61"/>
      <c r="J58" s="65">
        <f>J55*0.1</f>
        <v>1.1100000000000001</v>
      </c>
    </row>
    <row r="59" spans="1:20" x14ac:dyDescent="0.2">
      <c r="A59" s="19"/>
      <c r="B59" s="62"/>
      <c r="C59" s="62" t="s">
        <v>372</v>
      </c>
      <c r="D59" s="63" t="s">
        <v>373</v>
      </c>
      <c r="E59" s="61">
        <v>6.04</v>
      </c>
      <c r="F59" s="65"/>
      <c r="G59" s="64" t="s">
        <v>3</v>
      </c>
      <c r="H59" s="61">
        <v>1</v>
      </c>
      <c r="I59" s="61"/>
      <c r="J59" s="65"/>
      <c r="K59" s="60"/>
    </row>
    <row r="60" spans="1:20" ht="15" x14ac:dyDescent="0.25">
      <c r="A60" s="21"/>
      <c r="B60" s="66"/>
      <c r="C60" s="66"/>
      <c r="D60" s="66"/>
      <c r="E60" s="66"/>
      <c r="F60" s="66"/>
      <c r="G60" s="66"/>
      <c r="H60" s="66"/>
      <c r="I60" s="163">
        <f>J55+J56+J57+J58</f>
        <v>32.15</v>
      </c>
      <c r="J60" s="163"/>
      <c r="K60" s="68">
        <f>I60</f>
        <v>32.15</v>
      </c>
      <c r="N60" s="20">
        <f>I60</f>
        <v>32.15</v>
      </c>
    </row>
    <row r="61" spans="1:20" s="26" customFormat="1" ht="30" customHeight="1" x14ac:dyDescent="0.2">
      <c r="A61" s="30">
        <v>4</v>
      </c>
      <c r="B61" s="28"/>
      <c r="C61" s="29" t="s">
        <v>379</v>
      </c>
      <c r="D61" s="30" t="s">
        <v>23</v>
      </c>
      <c r="E61" s="30">
        <v>1</v>
      </c>
      <c r="F61" s="32">
        <f>K71</f>
        <v>816.53</v>
      </c>
      <c r="G61" s="28"/>
      <c r="H61" s="28"/>
      <c r="I61" s="28"/>
      <c r="J61" s="28"/>
      <c r="K61" s="28"/>
      <c r="N61" s="27"/>
    </row>
    <row r="62" spans="1:20" ht="62.25" customHeight="1" x14ac:dyDescent="0.2">
      <c r="A62" s="19"/>
      <c r="B62" s="70" t="s">
        <v>55</v>
      </c>
      <c r="C62" s="70" t="s">
        <v>56</v>
      </c>
      <c r="D62" s="71" t="s">
        <v>57</v>
      </c>
      <c r="E62" s="69">
        <v>0.1</v>
      </c>
      <c r="F62" s="73"/>
      <c r="G62" s="72"/>
      <c r="H62" s="69"/>
      <c r="I62" s="69"/>
      <c r="J62" s="73"/>
      <c r="O62">
        <f>ROUND((Source!BZ34/100)*ROUND((Source!AF34*Source!AV34)*Source!I34, 2), 2)</f>
        <v>26.08</v>
      </c>
      <c r="P62">
        <f>Source!X34</f>
        <v>26.08</v>
      </c>
      <c r="Q62">
        <f>ROUND((Source!CA34/100)*ROUND((Source!AF34*Source!AV34)*Source!I34, 2), 2)</f>
        <v>3.73</v>
      </c>
      <c r="R62">
        <f>Source!Y34</f>
        <v>3.73</v>
      </c>
      <c r="S62">
        <f>ROUND((175/100)*ROUND((Source!AE34*Source!AV34)*Source!I34, 2), 2)</f>
        <v>168.6</v>
      </c>
      <c r="T62">
        <f>ROUND((108/100)*ROUND(Source!CS34*Source!I34, 2), 2)</f>
        <v>104.05</v>
      </c>
    </row>
    <row r="63" spans="1:20" x14ac:dyDescent="0.2">
      <c r="A63" s="19"/>
      <c r="B63" s="70"/>
      <c r="C63" s="70" t="s">
        <v>364</v>
      </c>
      <c r="D63" s="71"/>
      <c r="E63" s="69"/>
      <c r="F63" s="73">
        <v>429.81</v>
      </c>
      <c r="G63" s="72" t="s">
        <v>3</v>
      </c>
      <c r="H63" s="69">
        <v>1</v>
      </c>
      <c r="I63" s="69">
        <v>1</v>
      </c>
      <c r="J63" s="73">
        <v>42.98</v>
      </c>
    </row>
    <row r="64" spans="1:20" x14ac:dyDescent="0.2">
      <c r="A64" s="19"/>
      <c r="B64" s="70"/>
      <c r="C64" s="70" t="s">
        <v>365</v>
      </c>
      <c r="D64" s="71"/>
      <c r="E64" s="69"/>
      <c r="F64" s="73">
        <v>5514.32</v>
      </c>
      <c r="G64" s="72" t="s">
        <v>3</v>
      </c>
      <c r="H64" s="69">
        <v>1</v>
      </c>
      <c r="I64" s="69">
        <v>1</v>
      </c>
      <c r="J64" s="73">
        <v>551.42999999999995</v>
      </c>
    </row>
    <row r="65" spans="1:20" x14ac:dyDescent="0.2">
      <c r="A65" s="19"/>
      <c r="B65" s="70"/>
      <c r="C65" s="70" t="s">
        <v>366</v>
      </c>
      <c r="D65" s="71"/>
      <c r="E65" s="69"/>
      <c r="F65" s="73">
        <v>1158.1099999999999</v>
      </c>
      <c r="G65" s="72" t="s">
        <v>3</v>
      </c>
      <c r="H65" s="69">
        <v>1</v>
      </c>
      <c r="I65" s="69">
        <v>1</v>
      </c>
      <c r="J65" s="74">
        <v>115.81</v>
      </c>
    </row>
    <row r="66" spans="1:20" x14ac:dyDescent="0.2">
      <c r="A66" s="19"/>
      <c r="B66" s="70"/>
      <c r="C66" s="70" t="s">
        <v>367</v>
      </c>
      <c r="D66" s="71"/>
      <c r="E66" s="69"/>
      <c r="F66" s="73">
        <v>626.62</v>
      </c>
      <c r="G66" s="72" t="s">
        <v>3</v>
      </c>
      <c r="H66" s="69">
        <v>1</v>
      </c>
      <c r="I66" s="69">
        <v>1</v>
      </c>
      <c r="J66" s="73">
        <v>62.66</v>
      </c>
    </row>
    <row r="67" spans="1:20" x14ac:dyDescent="0.2">
      <c r="A67" s="19"/>
      <c r="B67" s="70"/>
      <c r="C67" s="70" t="s">
        <v>368</v>
      </c>
      <c r="D67" s="71" t="s">
        <v>369</v>
      </c>
      <c r="E67" s="69">
        <v>70</v>
      </c>
      <c r="F67" s="73"/>
      <c r="G67" s="72"/>
      <c r="H67" s="69"/>
      <c r="I67" s="69"/>
      <c r="J67" s="73">
        <f>J63*0.7</f>
        <v>30.09</v>
      </c>
    </row>
    <row r="68" spans="1:20" x14ac:dyDescent="0.2">
      <c r="A68" s="19"/>
      <c r="B68" s="70"/>
      <c r="C68" s="70" t="s">
        <v>370</v>
      </c>
      <c r="D68" s="71" t="s">
        <v>369</v>
      </c>
      <c r="E68" s="69">
        <v>10</v>
      </c>
      <c r="F68" s="73"/>
      <c r="G68" s="72"/>
      <c r="H68" s="69"/>
      <c r="I68" s="69"/>
      <c r="J68" s="73">
        <f>J63*0.1</f>
        <v>4.3</v>
      </c>
    </row>
    <row r="69" spans="1:20" x14ac:dyDescent="0.2">
      <c r="A69" s="19"/>
      <c r="B69" s="70"/>
      <c r="C69" s="70" t="s">
        <v>371</v>
      </c>
      <c r="D69" s="71" t="s">
        <v>369</v>
      </c>
      <c r="E69" s="69">
        <v>108</v>
      </c>
      <c r="F69" s="73"/>
      <c r="G69" s="72"/>
      <c r="H69" s="69"/>
      <c r="I69" s="69"/>
      <c r="J69" s="73">
        <f>J65*1.08</f>
        <v>125.07</v>
      </c>
    </row>
    <row r="70" spans="1:20" x14ac:dyDescent="0.2">
      <c r="A70" s="19"/>
      <c r="B70" s="70"/>
      <c r="C70" s="70" t="s">
        <v>372</v>
      </c>
      <c r="D70" s="71" t="s">
        <v>373</v>
      </c>
      <c r="E70" s="69">
        <v>2.61</v>
      </c>
      <c r="F70" s="73"/>
      <c r="G70" s="72" t="s">
        <v>3</v>
      </c>
      <c r="H70" s="69">
        <v>1</v>
      </c>
      <c r="I70" s="69"/>
      <c r="J70" s="73"/>
      <c r="K70" s="60"/>
    </row>
    <row r="71" spans="1:20" ht="15" x14ac:dyDescent="0.25">
      <c r="A71" s="21"/>
      <c r="B71" s="75"/>
      <c r="C71" s="75"/>
      <c r="D71" s="75"/>
      <c r="E71" s="75"/>
      <c r="F71" s="75"/>
      <c r="G71" s="75"/>
      <c r="H71" s="75"/>
      <c r="I71" s="163">
        <f>J63+J64+J66+J67+J68+J69</f>
        <v>816.53</v>
      </c>
      <c r="J71" s="163"/>
      <c r="K71" s="68">
        <f>I71</f>
        <v>816.53</v>
      </c>
      <c r="N71" s="20">
        <f>I71</f>
        <v>816.53</v>
      </c>
    </row>
    <row r="72" spans="1:20" s="26" customFormat="1" ht="31.5" customHeight="1" x14ac:dyDescent="0.2">
      <c r="A72" s="30">
        <v>5</v>
      </c>
      <c r="B72" s="28"/>
      <c r="C72" s="29" t="s">
        <v>380</v>
      </c>
      <c r="D72" s="30" t="s">
        <v>66</v>
      </c>
      <c r="E72" s="30">
        <v>1</v>
      </c>
      <c r="F72" s="32">
        <f>K82</f>
        <v>4739.18</v>
      </c>
      <c r="G72" s="28"/>
      <c r="H72" s="28"/>
      <c r="I72" s="28"/>
      <c r="J72" s="28"/>
      <c r="K72" s="28"/>
      <c r="N72" s="27"/>
    </row>
    <row r="73" spans="1:20" ht="28.5" x14ac:dyDescent="0.2">
      <c r="A73" s="19"/>
      <c r="B73" s="77" t="s">
        <v>64</v>
      </c>
      <c r="C73" s="77" t="s">
        <v>65</v>
      </c>
      <c r="D73" s="78" t="s">
        <v>66</v>
      </c>
      <c r="E73" s="76">
        <v>1</v>
      </c>
      <c r="F73" s="80"/>
      <c r="G73" s="79"/>
      <c r="H73" s="76"/>
      <c r="I73" s="76"/>
      <c r="J73" s="80"/>
      <c r="O73">
        <f>ROUND((Source!BZ36/100)*ROUND((Source!AF36*Source!AV36)*Source!I36, 2), 2)</f>
        <v>630.67999999999995</v>
      </c>
      <c r="P73">
        <f>Source!X36</f>
        <v>630.67999999999995</v>
      </c>
      <c r="Q73">
        <f>ROUND((Source!CA36/100)*ROUND((Source!AF36*Source!AV36)*Source!I36, 2), 2)</f>
        <v>90.1</v>
      </c>
      <c r="R73">
        <f>Source!Y36</f>
        <v>90.1</v>
      </c>
      <c r="S73">
        <f>ROUND((175/100)*ROUND((Source!AE36*Source!AV36)*Source!I36, 2), 2)</f>
        <v>500.19</v>
      </c>
      <c r="T73">
        <f>ROUND((108/100)*ROUND(Source!CS36*Source!I36, 2), 2)</f>
        <v>308.69</v>
      </c>
    </row>
    <row r="74" spans="1:20" x14ac:dyDescent="0.2">
      <c r="A74" s="19"/>
      <c r="B74" s="77"/>
      <c r="C74" s="77" t="s">
        <v>364</v>
      </c>
      <c r="D74" s="78"/>
      <c r="E74" s="76"/>
      <c r="F74" s="80">
        <v>995.8</v>
      </c>
      <c r="G74" s="79" t="s">
        <v>3</v>
      </c>
      <c r="H74" s="76">
        <v>1</v>
      </c>
      <c r="I74" s="76">
        <v>1</v>
      </c>
      <c r="J74" s="80">
        <v>995.8</v>
      </c>
    </row>
    <row r="75" spans="1:20" x14ac:dyDescent="0.2">
      <c r="A75" s="19"/>
      <c r="B75" s="77"/>
      <c r="C75" s="77" t="s">
        <v>365</v>
      </c>
      <c r="D75" s="78"/>
      <c r="E75" s="76"/>
      <c r="F75" s="80">
        <v>821.83</v>
      </c>
      <c r="G75" s="79" t="s">
        <v>3</v>
      </c>
      <c r="H75" s="76">
        <v>1</v>
      </c>
      <c r="I75" s="76">
        <v>1</v>
      </c>
      <c r="J75" s="80">
        <v>821.83</v>
      </c>
    </row>
    <row r="76" spans="1:20" x14ac:dyDescent="0.2">
      <c r="A76" s="19"/>
      <c r="B76" s="77"/>
      <c r="C76" s="77" t="s">
        <v>366</v>
      </c>
      <c r="D76" s="78"/>
      <c r="E76" s="76"/>
      <c r="F76" s="80">
        <v>336.44</v>
      </c>
      <c r="G76" s="79" t="s">
        <v>3</v>
      </c>
      <c r="H76" s="76">
        <v>1</v>
      </c>
      <c r="I76" s="76">
        <v>1</v>
      </c>
      <c r="J76" s="81">
        <v>336.44</v>
      </c>
    </row>
    <row r="77" spans="1:20" x14ac:dyDescent="0.2">
      <c r="A77" s="19"/>
      <c r="B77" s="77"/>
      <c r="C77" s="77" t="s">
        <v>367</v>
      </c>
      <c r="D77" s="78"/>
      <c r="E77" s="76"/>
      <c r="F77" s="80">
        <v>1761.55</v>
      </c>
      <c r="G77" s="79" t="s">
        <v>3</v>
      </c>
      <c r="H77" s="76">
        <v>1</v>
      </c>
      <c r="I77" s="76">
        <v>1</v>
      </c>
      <c r="J77" s="80">
        <v>1761.55</v>
      </c>
    </row>
    <row r="78" spans="1:20" x14ac:dyDescent="0.2">
      <c r="A78" s="19"/>
      <c r="B78" s="77"/>
      <c r="C78" s="77" t="s">
        <v>368</v>
      </c>
      <c r="D78" s="78" t="s">
        <v>369</v>
      </c>
      <c r="E78" s="76">
        <v>70</v>
      </c>
      <c r="F78" s="80"/>
      <c r="G78" s="79"/>
      <c r="H78" s="76"/>
      <c r="I78" s="76"/>
      <c r="J78" s="80">
        <f>J74*0.7</f>
        <v>697.06</v>
      </c>
    </row>
    <row r="79" spans="1:20" x14ac:dyDescent="0.2">
      <c r="A79" s="19"/>
      <c r="B79" s="77"/>
      <c r="C79" s="77" t="s">
        <v>370</v>
      </c>
      <c r="D79" s="78" t="s">
        <v>369</v>
      </c>
      <c r="E79" s="76">
        <v>10</v>
      </c>
      <c r="F79" s="80"/>
      <c r="G79" s="79"/>
      <c r="H79" s="76"/>
      <c r="I79" s="76"/>
      <c r="J79" s="80">
        <f>J74*0.1</f>
        <v>99.58</v>
      </c>
    </row>
    <row r="80" spans="1:20" x14ac:dyDescent="0.2">
      <c r="A80" s="19"/>
      <c r="B80" s="77"/>
      <c r="C80" s="77" t="s">
        <v>371</v>
      </c>
      <c r="D80" s="78" t="s">
        <v>369</v>
      </c>
      <c r="E80" s="76">
        <v>108</v>
      </c>
      <c r="F80" s="80"/>
      <c r="G80" s="79"/>
      <c r="H80" s="76"/>
      <c r="I80" s="76"/>
      <c r="J80" s="80">
        <f>J76*1.08</f>
        <v>363.36</v>
      </c>
    </row>
    <row r="81" spans="1:20" x14ac:dyDescent="0.2">
      <c r="A81" s="19"/>
      <c r="B81" s="77"/>
      <c r="C81" s="77" t="s">
        <v>372</v>
      </c>
      <c r="D81" s="78" t="s">
        <v>373</v>
      </c>
      <c r="E81" s="76">
        <v>5.3</v>
      </c>
      <c r="F81" s="80"/>
      <c r="G81" s="79" t="s">
        <v>3</v>
      </c>
      <c r="H81" s="76">
        <v>1</v>
      </c>
      <c r="I81" s="76"/>
      <c r="J81" s="80"/>
      <c r="K81" s="60"/>
    </row>
    <row r="82" spans="1:20" ht="15" x14ac:dyDescent="0.25">
      <c r="A82" s="21"/>
      <c r="B82" s="82"/>
      <c r="C82" s="82"/>
      <c r="D82" s="82"/>
      <c r="E82" s="82"/>
      <c r="F82" s="82"/>
      <c r="G82" s="82"/>
      <c r="H82" s="82"/>
      <c r="I82" s="163">
        <f>J74+J75+J77+J78+J80+J79</f>
        <v>4739.18</v>
      </c>
      <c r="J82" s="163"/>
      <c r="K82" s="68">
        <f>I82</f>
        <v>4739.18</v>
      </c>
      <c r="N82" s="20">
        <f>I82</f>
        <v>4739.18</v>
      </c>
    </row>
    <row r="83" spans="1:20" s="26" customFormat="1" ht="41.25" customHeight="1" x14ac:dyDescent="0.2">
      <c r="A83" s="30">
        <v>6</v>
      </c>
      <c r="B83" s="28"/>
      <c r="C83" s="29" t="s">
        <v>404</v>
      </c>
      <c r="D83" s="30" t="s">
        <v>66</v>
      </c>
      <c r="E83" s="30">
        <v>1</v>
      </c>
      <c r="F83" s="32">
        <f>K93</f>
        <v>2150.77</v>
      </c>
      <c r="G83" s="28"/>
      <c r="H83" s="28"/>
      <c r="I83" s="28"/>
      <c r="J83" s="28"/>
      <c r="K83" s="28"/>
      <c r="N83" s="27"/>
    </row>
    <row r="84" spans="1:20" ht="42.75" x14ac:dyDescent="0.2">
      <c r="A84" s="19"/>
      <c r="B84" s="84" t="s">
        <v>405</v>
      </c>
      <c r="C84" s="84" t="s">
        <v>406</v>
      </c>
      <c r="D84" s="85" t="s">
        <v>66</v>
      </c>
      <c r="E84" s="83">
        <v>1</v>
      </c>
      <c r="F84" s="87"/>
      <c r="G84" s="86"/>
      <c r="H84" s="83"/>
      <c r="I84" s="83"/>
      <c r="J84" s="87"/>
      <c r="O84">
        <f>ROUND((Source!BZ37/100)*ROUND((Source!AF37*Source!AV37)*Source!I37, 2), 2)</f>
        <v>8.2100000000000009</v>
      </c>
      <c r="P84">
        <f>Source!X37</f>
        <v>8.2100000000000009</v>
      </c>
      <c r="Q84">
        <f>ROUND((Source!CA37/100)*ROUND((Source!AF37*Source!AV37)*Source!I37, 2), 2)</f>
        <v>1.03</v>
      </c>
      <c r="R84">
        <f>Source!Y37</f>
        <v>1.03</v>
      </c>
      <c r="S84">
        <f>ROUND((175/100)*ROUND((Source!AE37*Source!AV37)*Source!I37, 2), 2)</f>
        <v>6.2</v>
      </c>
      <c r="T84">
        <f>ROUND((108/100)*ROUND(Source!CS37*Source!I37, 2), 2)</f>
        <v>3.82</v>
      </c>
    </row>
    <row r="85" spans="1:20" x14ac:dyDescent="0.2">
      <c r="A85" s="19"/>
      <c r="B85" s="84"/>
      <c r="C85" s="84" t="s">
        <v>364</v>
      </c>
      <c r="D85" s="85"/>
      <c r="E85" s="83"/>
      <c r="F85" s="87">
        <v>202.5</v>
      </c>
      <c r="G85" s="86" t="s">
        <v>3</v>
      </c>
      <c r="H85" s="83">
        <v>1</v>
      </c>
      <c r="I85" s="83">
        <v>1</v>
      </c>
      <c r="J85" s="87">
        <v>202.5</v>
      </c>
    </row>
    <row r="86" spans="1:20" x14ac:dyDescent="0.2">
      <c r="A86" s="19"/>
      <c r="B86" s="84"/>
      <c r="C86" s="84" t="s">
        <v>365</v>
      </c>
      <c r="D86" s="85"/>
      <c r="E86" s="83"/>
      <c r="F86" s="87">
        <v>763.19</v>
      </c>
      <c r="G86" s="86" t="s">
        <v>3</v>
      </c>
      <c r="H86" s="83">
        <v>1</v>
      </c>
      <c r="I86" s="83">
        <v>1</v>
      </c>
      <c r="J86" s="87">
        <v>763.19</v>
      </c>
    </row>
    <row r="87" spans="1:20" x14ac:dyDescent="0.2">
      <c r="A87" s="19"/>
      <c r="B87" s="84"/>
      <c r="C87" s="84" t="s">
        <v>366</v>
      </c>
      <c r="D87" s="85"/>
      <c r="E87" s="83"/>
      <c r="F87" s="87">
        <v>350.24</v>
      </c>
      <c r="G87" s="86" t="s">
        <v>3</v>
      </c>
      <c r="H87" s="83">
        <v>1</v>
      </c>
      <c r="I87" s="83">
        <v>1</v>
      </c>
      <c r="J87" s="88">
        <v>350.24</v>
      </c>
    </row>
    <row r="88" spans="1:20" x14ac:dyDescent="0.2">
      <c r="A88" s="19"/>
      <c r="B88" s="84"/>
      <c r="C88" s="84" t="s">
        <v>367</v>
      </c>
      <c r="D88" s="85"/>
      <c r="E88" s="83"/>
      <c r="F88" s="87">
        <v>624.57000000000005</v>
      </c>
      <c r="G88" s="86" t="s">
        <v>3</v>
      </c>
      <c r="H88" s="83">
        <v>1</v>
      </c>
      <c r="I88" s="83">
        <v>1</v>
      </c>
      <c r="J88" s="87">
        <v>624.57000000000005</v>
      </c>
    </row>
    <row r="89" spans="1:20" x14ac:dyDescent="0.2">
      <c r="A89" s="19"/>
      <c r="B89" s="84"/>
      <c r="C89" s="84" t="s">
        <v>368</v>
      </c>
      <c r="D89" s="85" t="s">
        <v>369</v>
      </c>
      <c r="E89" s="83">
        <v>80</v>
      </c>
      <c r="F89" s="87"/>
      <c r="G89" s="86"/>
      <c r="H89" s="83"/>
      <c r="I89" s="83"/>
      <c r="J89" s="87">
        <v>162</v>
      </c>
    </row>
    <row r="90" spans="1:20" x14ac:dyDescent="0.2">
      <c r="A90" s="19"/>
      <c r="B90" s="84"/>
      <c r="C90" s="84" t="s">
        <v>370</v>
      </c>
      <c r="D90" s="85" t="s">
        <v>369</v>
      </c>
      <c r="E90" s="83">
        <v>10</v>
      </c>
      <c r="F90" s="87"/>
      <c r="G90" s="86"/>
      <c r="H90" s="83"/>
      <c r="I90" s="83"/>
      <c r="J90" s="87">
        <v>20.25</v>
      </c>
    </row>
    <row r="91" spans="1:20" x14ac:dyDescent="0.2">
      <c r="A91" s="19"/>
      <c r="B91" s="84"/>
      <c r="C91" s="84" t="s">
        <v>371</v>
      </c>
      <c r="D91" s="85" t="s">
        <v>369</v>
      </c>
      <c r="E91" s="83">
        <v>108</v>
      </c>
      <c r="F91" s="87"/>
      <c r="G91" s="86"/>
      <c r="H91" s="83"/>
      <c r="I91" s="83"/>
      <c r="J91" s="87">
        <v>378.26</v>
      </c>
    </row>
    <row r="92" spans="1:20" x14ac:dyDescent="0.2">
      <c r="A92" s="19"/>
      <c r="B92" s="84"/>
      <c r="C92" s="84" t="s">
        <v>372</v>
      </c>
      <c r="D92" s="85" t="s">
        <v>373</v>
      </c>
      <c r="E92" s="83">
        <v>1.06</v>
      </c>
      <c r="F92" s="87"/>
      <c r="G92" s="86" t="s">
        <v>3</v>
      </c>
      <c r="H92" s="83">
        <v>1</v>
      </c>
      <c r="I92" s="83"/>
      <c r="J92" s="87"/>
      <c r="K92" s="60"/>
    </row>
    <row r="93" spans="1:20" ht="15" x14ac:dyDescent="0.25">
      <c r="A93" s="21"/>
      <c r="B93" s="89"/>
      <c r="C93" s="89"/>
      <c r="D93" s="89"/>
      <c r="E93" s="89"/>
      <c r="F93" s="89"/>
      <c r="G93" s="89"/>
      <c r="H93" s="89"/>
      <c r="I93" s="163">
        <f>J85+J86+J88+J89+J90+J91</f>
        <v>2150.77</v>
      </c>
      <c r="J93" s="163"/>
      <c r="K93" s="68">
        <f>I93</f>
        <v>2150.77</v>
      </c>
      <c r="N93" s="20">
        <f>I93</f>
        <v>2150.77</v>
      </c>
    </row>
    <row r="94" spans="1:20" s="26" customFormat="1" ht="27.75" customHeight="1" x14ac:dyDescent="0.2">
      <c r="A94" s="30">
        <v>7</v>
      </c>
      <c r="B94" s="28"/>
      <c r="C94" s="29" t="s">
        <v>407</v>
      </c>
      <c r="D94" s="30" t="s">
        <v>66</v>
      </c>
      <c r="E94" s="30">
        <v>1</v>
      </c>
      <c r="F94" s="32">
        <f>I101</f>
        <v>677.01</v>
      </c>
      <c r="G94" s="28"/>
      <c r="H94" s="28"/>
      <c r="I94" s="28"/>
      <c r="J94" s="28"/>
      <c r="K94" s="28"/>
      <c r="N94" s="27"/>
    </row>
    <row r="95" spans="1:20" ht="28.5" x14ac:dyDescent="0.2">
      <c r="A95" s="19"/>
      <c r="B95" s="91" t="s">
        <v>86</v>
      </c>
      <c r="C95" s="91" t="s">
        <v>87</v>
      </c>
      <c r="D95" s="92" t="s">
        <v>88</v>
      </c>
      <c r="E95" s="90">
        <v>0.1</v>
      </c>
      <c r="F95" s="94"/>
      <c r="G95" s="93"/>
      <c r="H95" s="90"/>
      <c r="I95" s="90"/>
      <c r="J95" s="94"/>
      <c r="O95">
        <f>ROUND((Source!BZ41/100)*ROUND((Source!AF41*Source!AV41)*Source!I41, 2), 2)</f>
        <v>166.67</v>
      </c>
      <c r="P95">
        <f>Source!X41</f>
        <v>166.67</v>
      </c>
      <c r="Q95">
        <f>ROUND((Source!CA41/100)*ROUND((Source!AF41*Source!AV41)*Source!I41, 2), 2)</f>
        <v>23.81</v>
      </c>
      <c r="R95">
        <f>Source!Y41</f>
        <v>23.81</v>
      </c>
      <c r="S95">
        <f>ROUND((175/100)*ROUND((Source!AE41*Source!AV41)*Source!I41, 2), 2)</f>
        <v>0</v>
      </c>
      <c r="T95">
        <f>ROUND((108/100)*ROUND(Source!CS41*Source!I41, 2), 2)</f>
        <v>0</v>
      </c>
    </row>
    <row r="96" spans="1:20" x14ac:dyDescent="0.2">
      <c r="A96" s="19"/>
      <c r="B96" s="91"/>
      <c r="C96" s="91" t="s">
        <v>364</v>
      </c>
      <c r="D96" s="92"/>
      <c r="E96" s="90"/>
      <c r="F96" s="94">
        <v>2525.2800000000002</v>
      </c>
      <c r="G96" s="93" t="s">
        <v>3</v>
      </c>
      <c r="H96" s="90">
        <v>1</v>
      </c>
      <c r="I96" s="90">
        <v>1</v>
      </c>
      <c r="J96" s="94">
        <v>252.53</v>
      </c>
    </row>
    <row r="97" spans="1:20" x14ac:dyDescent="0.2">
      <c r="A97" s="19"/>
      <c r="B97" s="91"/>
      <c r="C97" s="91" t="s">
        <v>367</v>
      </c>
      <c r="D97" s="92"/>
      <c r="E97" s="90"/>
      <c r="F97" s="94">
        <v>2224.64</v>
      </c>
      <c r="G97" s="93" t="s">
        <v>3</v>
      </c>
      <c r="H97" s="90">
        <v>1</v>
      </c>
      <c r="I97" s="90">
        <v>1</v>
      </c>
      <c r="J97" s="94">
        <v>222.46</v>
      </c>
    </row>
    <row r="98" spans="1:20" x14ac:dyDescent="0.2">
      <c r="A98" s="19"/>
      <c r="B98" s="91"/>
      <c r="C98" s="91" t="s">
        <v>368</v>
      </c>
      <c r="D98" s="92" t="s">
        <v>369</v>
      </c>
      <c r="E98" s="90">
        <v>70</v>
      </c>
      <c r="F98" s="94"/>
      <c r="G98" s="93"/>
      <c r="H98" s="90"/>
      <c r="I98" s="90"/>
      <c r="J98" s="94">
        <f>J96*0.7</f>
        <v>176.77</v>
      </c>
    </row>
    <row r="99" spans="1:20" x14ac:dyDescent="0.2">
      <c r="A99" s="19"/>
      <c r="B99" s="91"/>
      <c r="C99" s="91" t="s">
        <v>370</v>
      </c>
      <c r="D99" s="92" t="s">
        <v>369</v>
      </c>
      <c r="E99" s="90">
        <v>10</v>
      </c>
      <c r="F99" s="94"/>
      <c r="G99" s="93"/>
      <c r="H99" s="90"/>
      <c r="I99" s="90"/>
      <c r="J99" s="94">
        <f>J96*0.1</f>
        <v>25.25</v>
      </c>
    </row>
    <row r="100" spans="1:20" x14ac:dyDescent="0.2">
      <c r="A100" s="19"/>
      <c r="B100" s="91"/>
      <c r="C100" s="91" t="s">
        <v>372</v>
      </c>
      <c r="D100" s="92" t="s">
        <v>373</v>
      </c>
      <c r="E100" s="90">
        <v>10.82</v>
      </c>
      <c r="F100" s="94"/>
      <c r="G100" s="93" t="s">
        <v>3</v>
      </c>
      <c r="H100" s="90">
        <v>1</v>
      </c>
      <c r="I100" s="90"/>
      <c r="J100" s="94"/>
      <c r="K100" s="60"/>
    </row>
    <row r="101" spans="1:20" ht="15" x14ac:dyDescent="0.25">
      <c r="A101" s="21"/>
      <c r="B101" s="95"/>
      <c r="C101" s="95"/>
      <c r="D101" s="95"/>
      <c r="E101" s="95"/>
      <c r="F101" s="95"/>
      <c r="G101" s="95"/>
      <c r="H101" s="95"/>
      <c r="I101" s="163">
        <f>J96+J97+J98+J99</f>
        <v>677.01</v>
      </c>
      <c r="J101" s="163"/>
      <c r="K101" s="68">
        <f>I101</f>
        <v>677.01</v>
      </c>
      <c r="N101" s="20">
        <f>I101</f>
        <v>677.01</v>
      </c>
    </row>
    <row r="102" spans="1:20" s="26" customFormat="1" ht="30" x14ac:dyDescent="0.2">
      <c r="A102" s="30">
        <v>8</v>
      </c>
      <c r="B102" s="28"/>
      <c r="C102" s="29" t="s">
        <v>115</v>
      </c>
      <c r="D102" s="30" t="s">
        <v>66</v>
      </c>
      <c r="E102" s="30">
        <v>1</v>
      </c>
      <c r="F102" s="32">
        <f>K109</f>
        <v>0.15</v>
      </c>
      <c r="G102" s="28"/>
      <c r="H102" s="28"/>
      <c r="I102" s="28"/>
      <c r="J102" s="28"/>
      <c r="K102" s="28"/>
      <c r="N102" s="27"/>
    </row>
    <row r="103" spans="1:20" ht="28.5" x14ac:dyDescent="0.2">
      <c r="A103" s="19"/>
      <c r="B103" s="97" t="s">
        <v>114</v>
      </c>
      <c r="C103" s="97" t="s">
        <v>115</v>
      </c>
      <c r="D103" s="98" t="s">
        <v>38</v>
      </c>
      <c r="E103" s="96">
        <v>1</v>
      </c>
      <c r="F103" s="100"/>
      <c r="G103" s="99"/>
      <c r="H103" s="96"/>
      <c r="I103" s="96"/>
      <c r="J103" s="100"/>
      <c r="O103">
        <f>ROUND((Source!BZ47/100)*ROUND((Source!AF47*Source!AV47)*Source!I47, 2), 2)</f>
        <v>0.06</v>
      </c>
      <c r="P103">
        <f>Source!X47</f>
        <v>0.06</v>
      </c>
      <c r="Q103">
        <f>ROUND((Source!CA47/100)*ROUND((Source!AF47*Source!AV47)*Source!I47, 2), 2)</f>
        <v>0.01</v>
      </c>
      <c r="R103">
        <f>Source!Y47</f>
        <v>0.01</v>
      </c>
      <c r="S103">
        <f>ROUND((175/100)*ROUND((Source!AE47*Source!AV47)*Source!I47, 2), 2)</f>
        <v>0</v>
      </c>
      <c r="T103">
        <f>ROUND((108/100)*ROUND(Source!CS47*Source!I47, 2), 2)</f>
        <v>0</v>
      </c>
    </row>
    <row r="104" spans="1:20" x14ac:dyDescent="0.2">
      <c r="A104" s="19"/>
      <c r="B104" s="97"/>
      <c r="C104" s="97" t="s">
        <v>364</v>
      </c>
      <c r="D104" s="98"/>
      <c r="E104" s="96"/>
      <c r="F104" s="100">
        <v>8.23</v>
      </c>
      <c r="G104" s="99" t="s">
        <v>3</v>
      </c>
      <c r="H104" s="96">
        <v>1</v>
      </c>
      <c r="I104" s="96">
        <v>1</v>
      </c>
      <c r="J104" s="100">
        <v>8.23</v>
      </c>
    </row>
    <row r="105" spans="1:20" x14ac:dyDescent="0.2">
      <c r="A105" s="19"/>
      <c r="B105" s="97"/>
      <c r="C105" s="97" t="s">
        <v>367</v>
      </c>
      <c r="D105" s="98"/>
      <c r="E105" s="96"/>
      <c r="F105" s="100">
        <v>0.45</v>
      </c>
      <c r="G105" s="99" t="s">
        <v>3</v>
      </c>
      <c r="H105" s="96">
        <v>1</v>
      </c>
      <c r="I105" s="96">
        <v>1</v>
      </c>
      <c r="J105" s="100">
        <v>0.45</v>
      </c>
    </row>
    <row r="106" spans="1:20" x14ac:dyDescent="0.2">
      <c r="A106" s="19"/>
      <c r="B106" s="97"/>
      <c r="C106" s="97" t="s">
        <v>368</v>
      </c>
      <c r="D106" s="98" t="s">
        <v>369</v>
      </c>
      <c r="E106" s="96">
        <v>70</v>
      </c>
      <c r="F106" s="100"/>
      <c r="G106" s="99"/>
      <c r="H106" s="96"/>
      <c r="I106" s="96"/>
      <c r="J106" s="100">
        <f>J104*0.7</f>
        <v>5.76</v>
      </c>
    </row>
    <row r="107" spans="1:20" x14ac:dyDescent="0.2">
      <c r="A107" s="19"/>
      <c r="B107" s="97"/>
      <c r="C107" s="97" t="s">
        <v>370</v>
      </c>
      <c r="D107" s="98" t="s">
        <v>369</v>
      </c>
      <c r="E107" s="96">
        <v>10</v>
      </c>
      <c r="F107" s="100"/>
      <c r="G107" s="99"/>
      <c r="H107" s="96"/>
      <c r="I107" s="96"/>
      <c r="J107" s="100">
        <f>J104*0.1</f>
        <v>0.82</v>
      </c>
    </row>
    <row r="108" spans="1:20" x14ac:dyDescent="0.2">
      <c r="A108" s="19"/>
      <c r="B108" s="97"/>
      <c r="C108" s="97" t="s">
        <v>372</v>
      </c>
      <c r="D108" s="98" t="s">
        <v>373</v>
      </c>
      <c r="E108" s="96">
        <v>0.05</v>
      </c>
      <c r="F108" s="100"/>
      <c r="G108" s="99" t="s">
        <v>3</v>
      </c>
      <c r="H108" s="96">
        <v>1</v>
      </c>
      <c r="I108" s="96"/>
      <c r="J108" s="100"/>
      <c r="K108" s="60"/>
    </row>
    <row r="109" spans="1:20" ht="15" x14ac:dyDescent="0.25">
      <c r="A109" s="21"/>
      <c r="B109" s="101"/>
      <c r="C109" s="101"/>
      <c r="D109" s="101"/>
      <c r="E109" s="101"/>
      <c r="F109" s="101"/>
      <c r="G109" s="101"/>
      <c r="H109" s="101"/>
      <c r="I109" s="163">
        <f>J104+J105+J106+J107</f>
        <v>15.26</v>
      </c>
      <c r="J109" s="163"/>
      <c r="K109" s="68">
        <f>I109/100</f>
        <v>0.15</v>
      </c>
      <c r="N109" s="20">
        <f>I109</f>
        <v>15.26</v>
      </c>
    </row>
    <row r="110" spans="1:20" s="49" customFormat="1" ht="25.5" customHeight="1" x14ac:dyDescent="0.2">
      <c r="A110" s="30">
        <v>9</v>
      </c>
      <c r="B110" s="28"/>
      <c r="C110" s="29" t="s">
        <v>393</v>
      </c>
      <c r="D110" s="30" t="s">
        <v>66</v>
      </c>
      <c r="E110" s="30">
        <v>1</v>
      </c>
      <c r="F110" s="32">
        <f>I117</f>
        <v>2.39</v>
      </c>
      <c r="G110" s="28"/>
      <c r="H110" s="28"/>
      <c r="I110" s="28"/>
      <c r="J110" s="28"/>
      <c r="K110" s="28"/>
    </row>
    <row r="111" spans="1:20" s="49" customFormat="1" ht="28.5" x14ac:dyDescent="0.2">
      <c r="A111" s="104"/>
      <c r="B111" s="105" t="s">
        <v>391</v>
      </c>
      <c r="C111" s="105" t="s">
        <v>392</v>
      </c>
      <c r="D111" s="106" t="s">
        <v>38</v>
      </c>
      <c r="E111" s="103">
        <v>0.01</v>
      </c>
      <c r="F111" s="108"/>
      <c r="G111" s="107"/>
      <c r="H111" s="103"/>
      <c r="I111" s="103"/>
      <c r="J111" s="108"/>
      <c r="K111" s="68"/>
    </row>
    <row r="112" spans="1:20" s="49" customFormat="1" x14ac:dyDescent="0.2">
      <c r="A112" s="104"/>
      <c r="B112" s="105"/>
      <c r="C112" s="105" t="s">
        <v>364</v>
      </c>
      <c r="D112" s="106"/>
      <c r="E112" s="103"/>
      <c r="F112" s="108">
        <v>125.16</v>
      </c>
      <c r="G112" s="107" t="s">
        <v>3</v>
      </c>
      <c r="H112" s="103">
        <v>1</v>
      </c>
      <c r="I112" s="103">
        <v>1</v>
      </c>
      <c r="J112" s="108">
        <v>1.25</v>
      </c>
      <c r="K112" s="68"/>
    </row>
    <row r="113" spans="1:11" s="49" customFormat="1" x14ac:dyDescent="0.2">
      <c r="A113" s="104"/>
      <c r="B113" s="105"/>
      <c r="C113" s="105" t="s">
        <v>367</v>
      </c>
      <c r="D113" s="106"/>
      <c r="E113" s="103"/>
      <c r="F113" s="108">
        <v>13.32</v>
      </c>
      <c r="G113" s="107" t="s">
        <v>3</v>
      </c>
      <c r="H113" s="103">
        <v>1</v>
      </c>
      <c r="I113" s="103">
        <v>1</v>
      </c>
      <c r="J113" s="108">
        <v>0.13</v>
      </c>
      <c r="K113" s="68"/>
    </row>
    <row r="114" spans="1:11" s="49" customFormat="1" x14ac:dyDescent="0.2">
      <c r="A114" s="104"/>
      <c r="B114" s="105"/>
      <c r="C114" s="105" t="s">
        <v>368</v>
      </c>
      <c r="D114" s="106" t="s">
        <v>369</v>
      </c>
      <c r="E114" s="103">
        <v>70</v>
      </c>
      <c r="F114" s="108"/>
      <c r="G114" s="107"/>
      <c r="H114" s="103"/>
      <c r="I114" s="103"/>
      <c r="J114" s="108">
        <f>J112*0.7</f>
        <v>0.88</v>
      </c>
      <c r="K114" s="68"/>
    </row>
    <row r="115" spans="1:11" s="49" customFormat="1" x14ac:dyDescent="0.2">
      <c r="A115" s="104"/>
      <c r="B115" s="105"/>
      <c r="C115" s="105" t="s">
        <v>370</v>
      </c>
      <c r="D115" s="106" t="s">
        <v>369</v>
      </c>
      <c r="E115" s="103">
        <v>10</v>
      </c>
      <c r="F115" s="108"/>
      <c r="G115" s="107"/>
      <c r="H115" s="103"/>
      <c r="I115" s="103"/>
      <c r="J115" s="108">
        <f>J112*0.1</f>
        <v>0.13</v>
      </c>
      <c r="K115" s="68"/>
    </row>
    <row r="116" spans="1:11" s="49" customFormat="1" x14ac:dyDescent="0.2">
      <c r="A116" s="104"/>
      <c r="B116" s="105"/>
      <c r="C116" s="105" t="s">
        <v>372</v>
      </c>
      <c r="D116" s="106" t="s">
        <v>373</v>
      </c>
      <c r="E116" s="103">
        <v>0.76</v>
      </c>
      <c r="F116" s="108"/>
      <c r="G116" s="107" t="s">
        <v>3</v>
      </c>
      <c r="H116" s="103">
        <v>1</v>
      </c>
      <c r="I116" s="103"/>
      <c r="J116" s="108"/>
      <c r="K116" s="102"/>
    </row>
    <row r="117" spans="1:11" s="49" customFormat="1" ht="15" x14ac:dyDescent="0.25">
      <c r="A117" s="109"/>
      <c r="B117" s="109"/>
      <c r="C117" s="109"/>
      <c r="D117" s="109"/>
      <c r="E117" s="109"/>
      <c r="F117" s="109"/>
      <c r="G117" s="109"/>
      <c r="H117" s="109"/>
      <c r="I117" s="163">
        <v>2.39</v>
      </c>
      <c r="J117" s="163"/>
      <c r="K117" s="68">
        <f>I117</f>
        <v>2.39</v>
      </c>
    </row>
    <row r="118" spans="1:11" s="49" customFormat="1" ht="32.25" customHeight="1" x14ac:dyDescent="0.2">
      <c r="A118" s="30">
        <v>10</v>
      </c>
      <c r="B118" s="28"/>
      <c r="C118" s="29" t="s">
        <v>394</v>
      </c>
      <c r="D118" s="30" t="s">
        <v>66</v>
      </c>
      <c r="E118" s="30">
        <v>1</v>
      </c>
      <c r="F118" s="32">
        <f>K128</f>
        <v>7.06</v>
      </c>
      <c r="G118" s="28"/>
      <c r="H118" s="28"/>
      <c r="I118" s="28"/>
      <c r="J118" s="28"/>
      <c r="K118" s="28"/>
    </row>
    <row r="119" spans="1:11" s="49" customFormat="1" ht="42.75" x14ac:dyDescent="0.2">
      <c r="A119" s="31"/>
      <c r="B119" s="111" t="s">
        <v>395</v>
      </c>
      <c r="C119" s="111" t="s">
        <v>396</v>
      </c>
      <c r="D119" s="112" t="s">
        <v>38</v>
      </c>
      <c r="E119" s="110">
        <v>0.01</v>
      </c>
      <c r="F119" s="114"/>
      <c r="G119" s="113"/>
      <c r="H119" s="110"/>
      <c r="I119" s="110"/>
      <c r="J119" s="114"/>
      <c r="K119" s="68"/>
    </row>
    <row r="120" spans="1:11" s="49" customFormat="1" x14ac:dyDescent="0.2">
      <c r="A120" s="31"/>
      <c r="B120" s="111"/>
      <c r="C120" s="111" t="s">
        <v>364</v>
      </c>
      <c r="D120" s="112"/>
      <c r="E120" s="110"/>
      <c r="F120" s="114">
        <v>279.95999999999998</v>
      </c>
      <c r="G120" s="113" t="s">
        <v>3</v>
      </c>
      <c r="H120" s="110">
        <v>1</v>
      </c>
      <c r="I120" s="110">
        <v>1</v>
      </c>
      <c r="J120" s="114">
        <v>2.8</v>
      </c>
      <c r="K120" s="68"/>
    </row>
    <row r="121" spans="1:11" s="49" customFormat="1" x14ac:dyDescent="0.2">
      <c r="A121" s="31"/>
      <c r="B121" s="111"/>
      <c r="C121" s="111" t="s">
        <v>365</v>
      </c>
      <c r="D121" s="112"/>
      <c r="E121" s="110"/>
      <c r="F121" s="114">
        <v>75.45</v>
      </c>
      <c r="G121" s="113" t="s">
        <v>3</v>
      </c>
      <c r="H121" s="110">
        <v>1</v>
      </c>
      <c r="I121" s="110">
        <v>1</v>
      </c>
      <c r="J121" s="114">
        <v>0.75</v>
      </c>
      <c r="K121" s="68"/>
    </row>
    <row r="122" spans="1:11" s="49" customFormat="1" x14ac:dyDescent="0.2">
      <c r="A122" s="31"/>
      <c r="B122" s="111"/>
      <c r="C122" s="111" t="s">
        <v>366</v>
      </c>
      <c r="D122" s="112"/>
      <c r="E122" s="110"/>
      <c r="F122" s="114">
        <v>1.1000000000000001</v>
      </c>
      <c r="G122" s="113" t="s">
        <v>3</v>
      </c>
      <c r="H122" s="110">
        <v>1</v>
      </c>
      <c r="I122" s="110">
        <v>1</v>
      </c>
      <c r="J122" s="115">
        <v>0.01</v>
      </c>
      <c r="K122" s="68"/>
    </row>
    <row r="123" spans="1:11" s="49" customFormat="1" x14ac:dyDescent="0.2">
      <c r="A123" s="31"/>
      <c r="B123" s="111"/>
      <c r="C123" s="111" t="s">
        <v>367</v>
      </c>
      <c r="D123" s="112"/>
      <c r="E123" s="110"/>
      <c r="F123" s="114">
        <v>125.77</v>
      </c>
      <c r="G123" s="113" t="s">
        <v>3</v>
      </c>
      <c r="H123" s="110">
        <v>1</v>
      </c>
      <c r="I123" s="110">
        <v>1</v>
      </c>
      <c r="J123" s="114">
        <v>1.26</v>
      </c>
      <c r="K123" s="68"/>
    </row>
    <row r="124" spans="1:11" s="49" customFormat="1" x14ac:dyDescent="0.2">
      <c r="A124" s="31"/>
      <c r="B124" s="111"/>
      <c r="C124" s="111" t="s">
        <v>368</v>
      </c>
      <c r="D124" s="112" t="s">
        <v>369</v>
      </c>
      <c r="E124" s="110">
        <v>70</v>
      </c>
      <c r="F124" s="114"/>
      <c r="G124" s="113"/>
      <c r="H124" s="110"/>
      <c r="I124" s="110"/>
      <c r="J124" s="114">
        <f>J120*0.7</f>
        <v>1.96</v>
      </c>
      <c r="K124" s="68"/>
    </row>
    <row r="125" spans="1:11" s="49" customFormat="1" x14ac:dyDescent="0.2">
      <c r="A125" s="31"/>
      <c r="B125" s="111"/>
      <c r="C125" s="111" t="s">
        <v>370</v>
      </c>
      <c r="D125" s="112" t="s">
        <v>369</v>
      </c>
      <c r="E125" s="110">
        <v>10</v>
      </c>
      <c r="F125" s="114"/>
      <c r="G125" s="113"/>
      <c r="H125" s="110"/>
      <c r="I125" s="110"/>
      <c r="J125" s="114">
        <f>J120*0.1</f>
        <v>0.28000000000000003</v>
      </c>
      <c r="K125" s="68"/>
    </row>
    <row r="126" spans="1:11" s="49" customFormat="1" x14ac:dyDescent="0.2">
      <c r="A126" s="31"/>
      <c r="B126" s="111"/>
      <c r="C126" s="111" t="s">
        <v>371</v>
      </c>
      <c r="D126" s="112" t="s">
        <v>369</v>
      </c>
      <c r="E126" s="110">
        <v>108</v>
      </c>
      <c r="F126" s="114"/>
      <c r="G126" s="113"/>
      <c r="H126" s="110"/>
      <c r="I126" s="110"/>
      <c r="J126" s="114">
        <f>J122*1.08</f>
        <v>0.01</v>
      </c>
      <c r="K126" s="68"/>
    </row>
    <row r="127" spans="1:11" s="49" customFormat="1" x14ac:dyDescent="0.2">
      <c r="A127" s="67"/>
      <c r="B127" s="111"/>
      <c r="C127" s="111" t="s">
        <v>372</v>
      </c>
      <c r="D127" s="112" t="s">
        <v>373</v>
      </c>
      <c r="E127" s="110">
        <v>1.7</v>
      </c>
      <c r="F127" s="114"/>
      <c r="G127" s="113" t="s">
        <v>3</v>
      </c>
      <c r="H127" s="110">
        <v>1</v>
      </c>
      <c r="I127" s="110"/>
      <c r="J127" s="114"/>
      <c r="K127" s="102"/>
    </row>
    <row r="128" spans="1:11" s="49" customFormat="1" ht="15" x14ac:dyDescent="0.25">
      <c r="A128" s="31"/>
      <c r="B128" s="116"/>
      <c r="C128" s="116"/>
      <c r="D128" s="116"/>
      <c r="E128" s="116"/>
      <c r="F128" s="116"/>
      <c r="G128" s="116"/>
      <c r="H128" s="116"/>
      <c r="I128" s="163">
        <f>J120+J121+J123+J124+J125+J126</f>
        <v>7.06</v>
      </c>
      <c r="J128" s="163"/>
      <c r="K128" s="68">
        <f>I128</f>
        <v>7.06</v>
      </c>
    </row>
    <row r="129" spans="1:10" x14ac:dyDescent="0.2">
      <c r="A129" s="26"/>
      <c r="B129" s="26"/>
      <c r="C129" s="26"/>
      <c r="D129" s="26"/>
      <c r="E129" s="26"/>
      <c r="F129" s="26"/>
      <c r="G129" s="26"/>
      <c r="H129" s="26"/>
      <c r="I129" s="26"/>
      <c r="J129" s="26"/>
    </row>
    <row r="130" spans="1:10" x14ac:dyDescent="0.2">
      <c r="A130" s="157" t="s">
        <v>374</v>
      </c>
      <c r="B130" s="157"/>
      <c r="C130" s="34" t="s">
        <v>409</v>
      </c>
      <c r="D130" s="34"/>
      <c r="E130" s="34"/>
      <c r="F130" s="34"/>
      <c r="G130" s="34"/>
      <c r="H130" s="67"/>
      <c r="I130" s="60"/>
      <c r="J130" s="34" t="s">
        <v>381</v>
      </c>
    </row>
    <row r="131" spans="1:10" x14ac:dyDescent="0.2">
      <c r="A131" s="35"/>
      <c r="B131" s="33"/>
      <c r="C131" s="158" t="s">
        <v>375</v>
      </c>
      <c r="D131" s="158"/>
      <c r="E131" s="158"/>
      <c r="F131" s="158"/>
      <c r="G131" s="159"/>
      <c r="I131" s="10"/>
      <c r="J131" s="33"/>
    </row>
    <row r="132" spans="1:10" x14ac:dyDescent="0.2">
      <c r="A132" s="35"/>
      <c r="B132" s="33"/>
      <c r="C132" s="33"/>
      <c r="D132" s="33"/>
      <c r="E132" s="33"/>
      <c r="F132" s="33"/>
      <c r="G132" s="33"/>
      <c r="I132" s="10"/>
      <c r="J132" s="33"/>
    </row>
    <row r="133" spans="1:10" x14ac:dyDescent="0.2">
      <c r="A133" s="157" t="s">
        <v>411</v>
      </c>
      <c r="B133" s="157"/>
      <c r="C133" s="34" t="s">
        <v>382</v>
      </c>
      <c r="D133" s="34"/>
      <c r="E133" s="34"/>
      <c r="F133" s="34"/>
      <c r="G133" s="34"/>
      <c r="H133" s="67"/>
      <c r="I133" s="60"/>
      <c r="J133" s="34" t="s">
        <v>383</v>
      </c>
    </row>
    <row r="134" spans="1:10" x14ac:dyDescent="0.2">
      <c r="A134" s="35"/>
      <c r="B134" s="33"/>
      <c r="C134" s="158" t="s">
        <v>375</v>
      </c>
      <c r="D134" s="158"/>
      <c r="E134" s="158"/>
      <c r="F134" s="158"/>
      <c r="G134" s="159"/>
      <c r="H134" s="49"/>
      <c r="I134" s="51"/>
      <c r="J134" s="33"/>
    </row>
  </sheetData>
  <mergeCells count="37">
    <mergeCell ref="A133:B133"/>
    <mergeCell ref="C134:G134"/>
    <mergeCell ref="A14:J14"/>
    <mergeCell ref="B7:E7"/>
    <mergeCell ref="G7:J7"/>
    <mergeCell ref="A17:A19"/>
    <mergeCell ref="B17:B19"/>
    <mergeCell ref="C17:C19"/>
    <mergeCell ref="D17:D19"/>
    <mergeCell ref="E17:E19"/>
    <mergeCell ref="F17:F19"/>
    <mergeCell ref="G17:G19"/>
    <mergeCell ref="H17:H19"/>
    <mergeCell ref="I17:I19"/>
    <mergeCell ref="A13:K13"/>
    <mergeCell ref="K17:K19"/>
    <mergeCell ref="A11:J11"/>
    <mergeCell ref="B3:E3"/>
    <mergeCell ref="G3:J3"/>
    <mergeCell ref="B4:E4"/>
    <mergeCell ref="G4:J4"/>
    <mergeCell ref="B6:E6"/>
    <mergeCell ref="G6:J6"/>
    <mergeCell ref="A130:B130"/>
    <mergeCell ref="C131:G131"/>
    <mergeCell ref="J17:J19"/>
    <mergeCell ref="I33:J33"/>
    <mergeCell ref="I46:J46"/>
    <mergeCell ref="I60:J60"/>
    <mergeCell ref="I53:J53"/>
    <mergeCell ref="I82:J82"/>
    <mergeCell ref="I93:J93"/>
    <mergeCell ref="I128:J128"/>
    <mergeCell ref="I101:J101"/>
    <mergeCell ref="I71:J71"/>
    <mergeCell ref="I117:J117"/>
    <mergeCell ref="I109:J109"/>
  </mergeCells>
  <pageMargins left="0.4" right="0.2" top="0.2" bottom="0.4" header="0.2" footer="0.2"/>
  <pageSetup paperSize="9" scale="61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117"/>
  <sheetViews>
    <sheetView workbookViewId="0">
      <selection activeCell="A113" sqref="A113:O1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  <c r="N1">
        <v>10</v>
      </c>
      <c r="O1">
        <v>1</v>
      </c>
      <c r="P1">
        <v>0</v>
      </c>
      <c r="Q1">
        <v>5</v>
      </c>
    </row>
    <row r="12" spans="1:133" x14ac:dyDescent="0.2">
      <c r="A12" s="1">
        <v>1</v>
      </c>
      <c r="B12" s="1">
        <v>113</v>
      </c>
      <c r="C12" s="1">
        <v>0</v>
      </c>
      <c r="D12" s="1">
        <f>ROW(A81)</f>
        <v>81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B81</f>
        <v>113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Семейный кампус_разовые работы</v>
      </c>
      <c r="H18" s="2"/>
      <c r="I18" s="2"/>
      <c r="J18" s="2"/>
      <c r="K18" s="2"/>
      <c r="L18" s="2"/>
      <c r="M18" s="2"/>
      <c r="N18" s="2"/>
      <c r="O18" s="2">
        <f t="shared" ref="O18:AT18" si="1">O81</f>
        <v>11705.4</v>
      </c>
      <c r="P18" s="2">
        <f t="shared" si="1"/>
        <v>4493.55</v>
      </c>
      <c r="Q18" s="2">
        <f t="shared" si="1"/>
        <v>2794.46</v>
      </c>
      <c r="R18" s="2">
        <f t="shared" si="1"/>
        <v>982.95</v>
      </c>
      <c r="S18" s="2">
        <f t="shared" si="1"/>
        <v>4417.3900000000003</v>
      </c>
      <c r="T18" s="2">
        <f t="shared" si="1"/>
        <v>0</v>
      </c>
      <c r="U18" s="2">
        <f t="shared" si="1"/>
        <v>25.505655000000001</v>
      </c>
      <c r="V18" s="2">
        <f t="shared" si="1"/>
        <v>0</v>
      </c>
      <c r="W18" s="2">
        <f t="shared" si="1"/>
        <v>0</v>
      </c>
      <c r="X18" s="2">
        <f t="shared" si="1"/>
        <v>3093.21</v>
      </c>
      <c r="Y18" s="2">
        <f t="shared" si="1"/>
        <v>441.75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16301.95</v>
      </c>
      <c r="AS18" s="2">
        <f t="shared" si="1"/>
        <v>0</v>
      </c>
      <c r="AT18" s="2">
        <f t="shared" si="1"/>
        <v>0</v>
      </c>
      <c r="AU18" s="2">
        <f t="shared" ref="AU18:BZ18" si="2">AU81</f>
        <v>16301.95</v>
      </c>
      <c r="AV18" s="2">
        <f t="shared" si="2"/>
        <v>4493.55</v>
      </c>
      <c r="AW18" s="2">
        <f t="shared" si="2"/>
        <v>4493.55</v>
      </c>
      <c r="AX18" s="2">
        <f t="shared" si="2"/>
        <v>0</v>
      </c>
      <c r="AY18" s="2">
        <f t="shared" si="2"/>
        <v>4493.55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CA81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DG81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EM81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FS81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ROW(A52)</f>
        <v>52</v>
      </c>
      <c r="E20" s="1"/>
      <c r="F20" s="1" t="s">
        <v>11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B52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O52</f>
        <v>11705.4</v>
      </c>
      <c r="P22" s="2">
        <f t="shared" si="8"/>
        <v>4493.55</v>
      </c>
      <c r="Q22" s="2">
        <f t="shared" si="8"/>
        <v>2794.46</v>
      </c>
      <c r="R22" s="2">
        <f t="shared" si="8"/>
        <v>982.95</v>
      </c>
      <c r="S22" s="2">
        <f t="shared" si="8"/>
        <v>4417.3900000000003</v>
      </c>
      <c r="T22" s="2">
        <f t="shared" si="8"/>
        <v>0</v>
      </c>
      <c r="U22" s="2">
        <f t="shared" si="8"/>
        <v>25.505655000000001</v>
      </c>
      <c r="V22" s="2">
        <f t="shared" si="8"/>
        <v>0</v>
      </c>
      <c r="W22" s="2">
        <f t="shared" si="8"/>
        <v>0</v>
      </c>
      <c r="X22" s="2">
        <f t="shared" si="8"/>
        <v>3093.21</v>
      </c>
      <c r="Y22" s="2">
        <f t="shared" si="8"/>
        <v>441.75</v>
      </c>
      <c r="Z22" s="2">
        <f t="shared" si="8"/>
        <v>0</v>
      </c>
      <c r="AA22" s="2">
        <f t="shared" si="8"/>
        <v>0</v>
      </c>
      <c r="AB22" s="2">
        <f t="shared" si="8"/>
        <v>11705.4</v>
      </c>
      <c r="AC22" s="2">
        <f t="shared" si="8"/>
        <v>4493.55</v>
      </c>
      <c r="AD22" s="2">
        <f t="shared" si="8"/>
        <v>2794.46</v>
      </c>
      <c r="AE22" s="2">
        <f t="shared" si="8"/>
        <v>982.95</v>
      </c>
      <c r="AF22" s="2">
        <f t="shared" si="8"/>
        <v>4417.3900000000003</v>
      </c>
      <c r="AG22" s="2">
        <f t="shared" si="8"/>
        <v>0</v>
      </c>
      <c r="AH22" s="2">
        <f t="shared" si="8"/>
        <v>25.505655000000001</v>
      </c>
      <c r="AI22" s="2">
        <f t="shared" si="8"/>
        <v>0</v>
      </c>
      <c r="AJ22" s="2">
        <f t="shared" si="8"/>
        <v>0</v>
      </c>
      <c r="AK22" s="2">
        <f t="shared" si="8"/>
        <v>3093.21</v>
      </c>
      <c r="AL22" s="2">
        <f t="shared" si="8"/>
        <v>441.75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16301.95</v>
      </c>
      <c r="AS22" s="2">
        <f t="shared" si="8"/>
        <v>0</v>
      </c>
      <c r="AT22" s="2">
        <f t="shared" si="8"/>
        <v>0</v>
      </c>
      <c r="AU22" s="2">
        <f t="shared" ref="AU22:BZ22" si="9">AU52</f>
        <v>16301.95</v>
      </c>
      <c r="AV22" s="2">
        <f t="shared" si="9"/>
        <v>4493.55</v>
      </c>
      <c r="AW22" s="2">
        <f t="shared" si="9"/>
        <v>4493.55</v>
      </c>
      <c r="AX22" s="2">
        <f t="shared" si="9"/>
        <v>0</v>
      </c>
      <c r="AY22" s="2">
        <f t="shared" si="9"/>
        <v>4493.55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CA52</f>
        <v>16301.95</v>
      </c>
      <c r="CB22" s="2">
        <f t="shared" si="10"/>
        <v>0</v>
      </c>
      <c r="CC22" s="2">
        <f t="shared" si="10"/>
        <v>0</v>
      </c>
      <c r="CD22" s="2">
        <f t="shared" si="10"/>
        <v>16301.95</v>
      </c>
      <c r="CE22" s="2">
        <f t="shared" si="10"/>
        <v>4493.55</v>
      </c>
      <c r="CF22" s="2">
        <f t="shared" si="10"/>
        <v>4493.55</v>
      </c>
      <c r="CG22" s="2">
        <f t="shared" si="10"/>
        <v>0</v>
      </c>
      <c r="CH22" s="2">
        <f t="shared" si="10"/>
        <v>4493.55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DG52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EM52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FS52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17</v>
      </c>
      <c r="B24">
        <v>1</v>
      </c>
      <c r="C24">
        <f>ROW(SmtRes!A9)</f>
        <v>9</v>
      </c>
      <c r="D24">
        <f>ROW(EtalonRes!A8)</f>
        <v>8</v>
      </c>
      <c r="E24" t="s">
        <v>12</v>
      </c>
      <c r="F24" t="s">
        <v>13</v>
      </c>
      <c r="G24" t="s">
        <v>14</v>
      </c>
      <c r="H24" t="s">
        <v>15</v>
      </c>
      <c r="I24">
        <v>1</v>
      </c>
      <c r="J24">
        <v>0</v>
      </c>
      <c r="O24">
        <f t="shared" ref="O24:O50" si="14">ROUND(CP24,2)</f>
        <v>1204.9100000000001</v>
      </c>
      <c r="P24">
        <f t="shared" ref="P24:P50" si="15">ROUND(CQ24*I24,2)</f>
        <v>603.99</v>
      </c>
      <c r="Q24">
        <f t="shared" ref="Q24:Q50" si="16">ROUND(CR24*I24,2)</f>
        <v>322</v>
      </c>
      <c r="R24">
        <f t="shared" ref="R24:R50" si="17">ROUND(CS24*I24,2)</f>
        <v>139.41</v>
      </c>
      <c r="S24">
        <f t="shared" ref="S24:S50" si="18">ROUND(CT24*I24,2)</f>
        <v>278.92</v>
      </c>
      <c r="T24">
        <f t="shared" ref="T24:T50" si="19">ROUND(CU24*I24,2)</f>
        <v>0</v>
      </c>
      <c r="U24">
        <f t="shared" ref="U24:U50" si="20">CV24*I24</f>
        <v>1.4490000000000001</v>
      </c>
      <c r="V24">
        <f t="shared" ref="V24:V50" si="21">CW24*I24</f>
        <v>0</v>
      </c>
      <c r="W24">
        <f t="shared" ref="W24:W50" si="22">ROUND(CX24*I24,2)</f>
        <v>0</v>
      </c>
      <c r="X24">
        <f t="shared" ref="X24:X50" si="23">ROUND(CY24,2)</f>
        <v>195.24</v>
      </c>
      <c r="Y24">
        <f t="shared" ref="Y24:Y50" si="24">ROUND(CZ24,2)</f>
        <v>27.89</v>
      </c>
      <c r="AA24">
        <v>36050692</v>
      </c>
      <c r="AB24">
        <v>1292.3871999999999</v>
      </c>
      <c r="AC24">
        <v>603.98919999999998</v>
      </c>
      <c r="AD24">
        <v>346.59820000000002</v>
      </c>
      <c r="AE24">
        <v>139.4085</v>
      </c>
      <c r="AF24">
        <v>278.91759999999999</v>
      </c>
      <c r="AG24">
        <v>0</v>
      </c>
      <c r="AH24">
        <v>1.4490000000000001</v>
      </c>
      <c r="AI24">
        <v>0</v>
      </c>
      <c r="AJ24">
        <v>0</v>
      </c>
      <c r="AK24">
        <v>1267.5336</v>
      </c>
      <c r="AL24">
        <v>630.24959999999999</v>
      </c>
      <c r="AM24">
        <v>330.69920000000002</v>
      </c>
      <c r="AN24">
        <v>139.4085</v>
      </c>
      <c r="AO24">
        <v>281.59949999999998</v>
      </c>
      <c r="AP24">
        <v>0</v>
      </c>
      <c r="AQ24">
        <v>1.7548999999999999</v>
      </c>
      <c r="AR24">
        <v>0</v>
      </c>
      <c r="AS24">
        <v>0</v>
      </c>
      <c r="AT24">
        <v>70</v>
      </c>
      <c r="AU24">
        <v>10</v>
      </c>
      <c r="AV24">
        <v>1</v>
      </c>
      <c r="AW24">
        <v>1</v>
      </c>
      <c r="AZ24">
        <v>1</v>
      </c>
      <c r="BA24">
        <v>1</v>
      </c>
      <c r="BB24">
        <v>1</v>
      </c>
      <c r="BC24">
        <v>1</v>
      </c>
      <c r="BD24" t="s">
        <v>3</v>
      </c>
      <c r="BE24" t="s">
        <v>3</v>
      </c>
      <c r="BF24" t="s">
        <v>3</v>
      </c>
      <c r="BG24" t="s">
        <v>3</v>
      </c>
      <c r="BH24">
        <v>0</v>
      </c>
      <c r="BI24">
        <v>4</v>
      </c>
      <c r="BJ24" t="s">
        <v>16</v>
      </c>
      <c r="BM24">
        <v>0</v>
      </c>
      <c r="BN24">
        <v>0</v>
      </c>
      <c r="BO24" t="s">
        <v>3</v>
      </c>
      <c r="BP24">
        <v>0</v>
      </c>
      <c r="BQ24">
        <v>1</v>
      </c>
      <c r="BR24">
        <v>0</v>
      </c>
      <c r="BS24">
        <v>1</v>
      </c>
      <c r="BT24">
        <v>1</v>
      </c>
      <c r="BU24">
        <v>1</v>
      </c>
      <c r="BV24">
        <v>1</v>
      </c>
      <c r="BW24">
        <v>1</v>
      </c>
      <c r="BX24">
        <v>1</v>
      </c>
      <c r="BY24" t="s">
        <v>3</v>
      </c>
      <c r="BZ24">
        <v>70</v>
      </c>
      <c r="CA24">
        <v>10</v>
      </c>
      <c r="CF24">
        <v>0</v>
      </c>
      <c r="CG24">
        <v>0</v>
      </c>
      <c r="CM24">
        <v>0</v>
      </c>
      <c r="CN24" t="s">
        <v>3</v>
      </c>
      <c r="CO24">
        <v>0</v>
      </c>
      <c r="CP24">
        <f t="shared" ref="CP24:CP50" si="25">(P24+Q24+S24)</f>
        <v>1204.9100000000001</v>
      </c>
      <c r="CQ24">
        <f t="shared" ref="CQ24:CQ50" si="26">(AC24*BC24*AW24)</f>
        <v>603.98919999999998</v>
      </c>
      <c r="CR24">
        <f t="shared" ref="CR24:CR50" si="27">((((ET24)*BB24-(EU24)*BS24)+AE24*BS24)*AV24)</f>
        <v>321.99650000000003</v>
      </c>
      <c r="CS24">
        <f t="shared" ref="CS24:CS50" si="28">(AE24*BS24*AV24)</f>
        <v>139.4085</v>
      </c>
      <c r="CT24">
        <f t="shared" ref="CT24:CT50" si="29">(AF24*BA24*AV24)</f>
        <v>278.91759999999999</v>
      </c>
      <c r="CU24">
        <f t="shared" ref="CU24:CU50" si="30">AG24</f>
        <v>0</v>
      </c>
      <c r="CV24">
        <f t="shared" ref="CV24:CV50" si="31">(AH24*AV24)</f>
        <v>1.4490000000000001</v>
      </c>
      <c r="CW24">
        <f t="shared" ref="CW24:CW50" si="32">AI24</f>
        <v>0</v>
      </c>
      <c r="CX24">
        <f t="shared" ref="CX24:CX50" si="33">AJ24</f>
        <v>0</v>
      </c>
      <c r="CY24">
        <f t="shared" ref="CY24:CY50" si="34">((S24*BZ24)/100)</f>
        <v>195.244</v>
      </c>
      <c r="CZ24">
        <f t="shared" ref="CZ24:CZ50" si="35">((S24*CA24)/100)</f>
        <v>27.891999999999999</v>
      </c>
      <c r="DC24" t="s">
        <v>3</v>
      </c>
      <c r="DD24" t="s">
        <v>3</v>
      </c>
      <c r="DE24" t="s">
        <v>3</v>
      </c>
      <c r="DF24" t="s">
        <v>3</v>
      </c>
      <c r="DG24" t="s">
        <v>3</v>
      </c>
      <c r="DH24" t="s">
        <v>3</v>
      </c>
      <c r="DI24" t="s">
        <v>3</v>
      </c>
      <c r="DJ24" t="s">
        <v>3</v>
      </c>
      <c r="DK24" t="s">
        <v>3</v>
      </c>
      <c r="DL24" t="s">
        <v>3</v>
      </c>
      <c r="DM24" t="s">
        <v>3</v>
      </c>
      <c r="DN24">
        <v>0</v>
      </c>
      <c r="DO24">
        <v>0</v>
      </c>
      <c r="DP24">
        <v>1</v>
      </c>
      <c r="DQ24">
        <v>1</v>
      </c>
      <c r="DU24">
        <v>1003</v>
      </c>
      <c r="DV24" t="s">
        <v>15</v>
      </c>
      <c r="DW24" t="s">
        <v>15</v>
      </c>
      <c r="DX24">
        <v>1</v>
      </c>
      <c r="EE24">
        <v>35867351</v>
      </c>
      <c r="EF24">
        <v>1</v>
      </c>
      <c r="EG24" t="s">
        <v>17</v>
      </c>
      <c r="EH24">
        <v>0</v>
      </c>
      <c r="EI24" t="s">
        <v>3</v>
      </c>
      <c r="EJ24">
        <v>4</v>
      </c>
      <c r="EK24">
        <v>0</v>
      </c>
      <c r="EL24" t="s">
        <v>18</v>
      </c>
      <c r="EM24" t="s">
        <v>19</v>
      </c>
      <c r="EO24" t="s">
        <v>3</v>
      </c>
      <c r="EQ24">
        <v>0</v>
      </c>
      <c r="ER24">
        <v>1366.9480000000001</v>
      </c>
      <c r="ES24">
        <v>702.46569999999997</v>
      </c>
      <c r="ET24">
        <v>302.08100000000002</v>
      </c>
      <c r="EU24">
        <v>119.49299999999999</v>
      </c>
      <c r="EV24">
        <v>278.91759999999999</v>
      </c>
      <c r="EW24">
        <v>1.7387999999999999</v>
      </c>
      <c r="EX24">
        <v>0</v>
      </c>
      <c r="EY24">
        <v>0</v>
      </c>
      <c r="FQ24">
        <v>0</v>
      </c>
      <c r="FR24">
        <f t="shared" ref="FR24:FR50" si="36">ROUND(IF(AND(BH24=3,BI24=3),P24,0),2)</f>
        <v>0</v>
      </c>
      <c r="FS24">
        <v>0</v>
      </c>
      <c r="FX24">
        <v>73.5</v>
      </c>
      <c r="FY24">
        <v>9.3000000000000007</v>
      </c>
      <c r="GA24" t="s">
        <v>3</v>
      </c>
      <c r="GD24">
        <v>0</v>
      </c>
      <c r="GF24">
        <v>1673548672</v>
      </c>
      <c r="GG24">
        <v>2</v>
      </c>
      <c r="GH24">
        <v>1</v>
      </c>
      <c r="GI24">
        <v>-2</v>
      </c>
      <c r="GJ24">
        <v>0</v>
      </c>
      <c r="GK24">
        <f>ROUND(R24*(R12)/100,2)</f>
        <v>150.56</v>
      </c>
      <c r="GL24">
        <f t="shared" ref="GL24:GL50" si="37">ROUND(IF(AND(BH24=3,BI24=3,FS24&lt;&gt;0),P24,0),2)</f>
        <v>0</v>
      </c>
      <c r="GM24">
        <f t="shared" ref="GM24:GM50" si="38">ROUND(O24+X24+Y24+GK24,2)+GX24</f>
        <v>1578.6</v>
      </c>
      <c r="GN24">
        <f t="shared" ref="GN24:GN50" si="39">IF(OR(BI24=0,BI24=1),ROUND(O24+X24+Y24+GK24,2),0)</f>
        <v>0</v>
      </c>
      <c r="GO24">
        <f t="shared" ref="GO24:GO50" si="40">IF(BI24=2,ROUND(O24+X24+Y24+GK24,2),0)</f>
        <v>0</v>
      </c>
      <c r="GP24">
        <f t="shared" ref="GP24:GP50" si="41">IF(BI24=4,ROUND(O24+X24+Y24+GK24,2)+GX24,0)</f>
        <v>1578.6</v>
      </c>
      <c r="GR24">
        <v>0</v>
      </c>
      <c r="GS24">
        <v>3</v>
      </c>
      <c r="GT24">
        <v>0</v>
      </c>
      <c r="GU24" t="s">
        <v>3</v>
      </c>
      <c r="GV24">
        <v>0</v>
      </c>
      <c r="GW24">
        <v>1</v>
      </c>
      <c r="GX24">
        <f t="shared" ref="GX24:GX50" si="42">ROUND(GV24*GW24*I24,2)</f>
        <v>0</v>
      </c>
      <c r="HA24">
        <v>0</v>
      </c>
      <c r="HB24">
        <v>0</v>
      </c>
      <c r="IK24">
        <v>0</v>
      </c>
    </row>
    <row r="25" spans="1:245" x14ac:dyDescent="0.2">
      <c r="A25">
        <v>18</v>
      </c>
      <c r="B25">
        <v>1</v>
      </c>
      <c r="C25">
        <v>9</v>
      </c>
      <c r="E25" t="s">
        <v>20</v>
      </c>
      <c r="F25" t="s">
        <v>21</v>
      </c>
      <c r="G25" t="s">
        <v>22</v>
      </c>
      <c r="H25" t="s">
        <v>23</v>
      </c>
      <c r="I25">
        <f>I24*J25</f>
        <v>-4.9000000000000002E-2</v>
      </c>
      <c r="J25">
        <v>-4.9000000000000002E-2</v>
      </c>
      <c r="O25">
        <f t="shared" si="14"/>
        <v>-274.73</v>
      </c>
      <c r="P25">
        <f t="shared" si="15"/>
        <v>-274.73</v>
      </c>
      <c r="Q25">
        <f t="shared" si="16"/>
        <v>0</v>
      </c>
      <c r="R25">
        <f t="shared" si="17"/>
        <v>0</v>
      </c>
      <c r="S25">
        <f t="shared" si="18"/>
        <v>0</v>
      </c>
      <c r="T25">
        <f t="shared" si="19"/>
        <v>0</v>
      </c>
      <c r="U25">
        <f t="shared" si="20"/>
        <v>0</v>
      </c>
      <c r="V25">
        <f t="shared" si="21"/>
        <v>0</v>
      </c>
      <c r="W25">
        <f t="shared" si="22"/>
        <v>0</v>
      </c>
      <c r="X25">
        <f t="shared" si="23"/>
        <v>0</v>
      </c>
      <c r="Y25">
        <f t="shared" si="24"/>
        <v>0</v>
      </c>
      <c r="AA25">
        <v>36050692</v>
      </c>
      <c r="AB25">
        <v>5046.0119999999997</v>
      </c>
      <c r="AC25">
        <v>5606.68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5550.6131999999998</v>
      </c>
      <c r="AL25">
        <v>5438.4795999999997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70</v>
      </c>
      <c r="AU25">
        <v>10</v>
      </c>
      <c r="AV25">
        <v>1</v>
      </c>
      <c r="AW25">
        <v>1</v>
      </c>
      <c r="AZ25">
        <v>1</v>
      </c>
      <c r="BA25">
        <v>1</v>
      </c>
      <c r="BB25">
        <v>1</v>
      </c>
      <c r="BC25">
        <v>1</v>
      </c>
      <c r="BD25" t="s">
        <v>3</v>
      </c>
      <c r="BE25" t="s">
        <v>3</v>
      </c>
      <c r="BF25" t="s">
        <v>3</v>
      </c>
      <c r="BG25" t="s">
        <v>3</v>
      </c>
      <c r="BH25">
        <v>3</v>
      </c>
      <c r="BI25">
        <v>4</v>
      </c>
      <c r="BJ25" t="s">
        <v>24</v>
      </c>
      <c r="BM25">
        <v>0</v>
      </c>
      <c r="BN25">
        <v>0</v>
      </c>
      <c r="BO25" t="s">
        <v>3</v>
      </c>
      <c r="BP25">
        <v>0</v>
      </c>
      <c r="BQ25">
        <v>1</v>
      </c>
      <c r="BR25">
        <v>1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3</v>
      </c>
      <c r="BZ25">
        <v>70</v>
      </c>
      <c r="CA25">
        <v>10</v>
      </c>
      <c r="CF25">
        <v>0</v>
      </c>
      <c r="CG25">
        <v>0</v>
      </c>
      <c r="CM25">
        <v>0</v>
      </c>
      <c r="CN25" t="s">
        <v>3</v>
      </c>
      <c r="CO25">
        <v>0</v>
      </c>
      <c r="CP25">
        <f t="shared" si="25"/>
        <v>-274.73</v>
      </c>
      <c r="CQ25">
        <f t="shared" si="26"/>
        <v>5606.68</v>
      </c>
      <c r="CR25">
        <f t="shared" si="27"/>
        <v>0</v>
      </c>
      <c r="CS25">
        <f t="shared" si="28"/>
        <v>0</v>
      </c>
      <c r="CT25">
        <f t="shared" si="29"/>
        <v>0</v>
      </c>
      <c r="CU25">
        <f t="shared" si="30"/>
        <v>0</v>
      </c>
      <c r="CV25">
        <f t="shared" si="31"/>
        <v>0</v>
      </c>
      <c r="CW25">
        <f t="shared" si="32"/>
        <v>0</v>
      </c>
      <c r="CX25">
        <f t="shared" si="33"/>
        <v>0</v>
      </c>
      <c r="CY25">
        <f t="shared" si="34"/>
        <v>0</v>
      </c>
      <c r="CZ25">
        <f t="shared" si="35"/>
        <v>0</v>
      </c>
      <c r="DC25" t="s">
        <v>3</v>
      </c>
      <c r="DD25" t="s">
        <v>3</v>
      </c>
      <c r="DE25" t="s">
        <v>3</v>
      </c>
      <c r="DF25" t="s">
        <v>3</v>
      </c>
      <c r="DG25" t="s">
        <v>3</v>
      </c>
      <c r="DH25" t="s">
        <v>3</v>
      </c>
      <c r="DI25" t="s">
        <v>3</v>
      </c>
      <c r="DJ25" t="s">
        <v>3</v>
      </c>
      <c r="DK25" t="s">
        <v>3</v>
      </c>
      <c r="DL25" t="s">
        <v>3</v>
      </c>
      <c r="DM25" t="s">
        <v>3</v>
      </c>
      <c r="DN25">
        <v>0</v>
      </c>
      <c r="DO25">
        <v>0</v>
      </c>
      <c r="DP25">
        <v>1</v>
      </c>
      <c r="DQ25">
        <v>1</v>
      </c>
      <c r="DU25">
        <v>1007</v>
      </c>
      <c r="DV25" t="s">
        <v>23</v>
      </c>
      <c r="DW25" t="s">
        <v>23</v>
      </c>
      <c r="DX25">
        <v>1</v>
      </c>
      <c r="EE25">
        <v>35867351</v>
      </c>
      <c r="EF25">
        <v>1</v>
      </c>
      <c r="EG25" t="s">
        <v>17</v>
      </c>
      <c r="EH25">
        <v>0</v>
      </c>
      <c r="EI25" t="s">
        <v>3</v>
      </c>
      <c r="EJ25">
        <v>4</v>
      </c>
      <c r="EK25">
        <v>0</v>
      </c>
      <c r="EL25" t="s">
        <v>18</v>
      </c>
      <c r="EM25" t="s">
        <v>19</v>
      </c>
      <c r="EO25" t="s">
        <v>3</v>
      </c>
      <c r="EQ25">
        <v>0</v>
      </c>
      <c r="ER25">
        <v>5887.0140000000001</v>
      </c>
      <c r="ES25">
        <v>5438.4795999999997</v>
      </c>
      <c r="ET25">
        <v>0</v>
      </c>
      <c r="EU25">
        <v>0</v>
      </c>
      <c r="EV25">
        <v>0</v>
      </c>
      <c r="EW25">
        <v>0</v>
      </c>
      <c r="EX25">
        <v>0</v>
      </c>
      <c r="FQ25">
        <v>0</v>
      </c>
      <c r="FR25">
        <f t="shared" si="36"/>
        <v>0</v>
      </c>
      <c r="FS25">
        <v>0</v>
      </c>
      <c r="FX25">
        <v>67.2</v>
      </c>
      <c r="FY25">
        <v>10.1</v>
      </c>
      <c r="GA25" t="s">
        <v>3</v>
      </c>
      <c r="GD25">
        <v>0</v>
      </c>
      <c r="GF25">
        <v>1391244188</v>
      </c>
      <c r="GG25">
        <v>2</v>
      </c>
      <c r="GH25">
        <v>1</v>
      </c>
      <c r="GI25">
        <v>-2</v>
      </c>
      <c r="GJ25">
        <v>0</v>
      </c>
      <c r="GK25">
        <f>ROUND(R25*(R12)/100,2)</f>
        <v>0</v>
      </c>
      <c r="GL25">
        <f t="shared" si="37"/>
        <v>0</v>
      </c>
      <c r="GM25">
        <f t="shared" si="38"/>
        <v>-274.73</v>
      </c>
      <c r="GN25">
        <f t="shared" si="39"/>
        <v>0</v>
      </c>
      <c r="GO25">
        <f t="shared" si="40"/>
        <v>0</v>
      </c>
      <c r="GP25">
        <f t="shared" si="41"/>
        <v>-274.73</v>
      </c>
      <c r="GR25">
        <v>0</v>
      </c>
      <c r="GS25">
        <v>3</v>
      </c>
      <c r="GT25">
        <v>0</v>
      </c>
      <c r="GU25" t="s">
        <v>3</v>
      </c>
      <c r="GV25">
        <v>0</v>
      </c>
      <c r="GW25">
        <v>1</v>
      </c>
      <c r="GX25">
        <f t="shared" si="42"/>
        <v>0</v>
      </c>
      <c r="HA25">
        <v>0</v>
      </c>
      <c r="HB25">
        <v>0</v>
      </c>
      <c r="IK25">
        <v>0</v>
      </c>
    </row>
    <row r="26" spans="1:245" x14ac:dyDescent="0.2">
      <c r="A26">
        <v>18</v>
      </c>
      <c r="B26">
        <v>1</v>
      </c>
      <c r="C26">
        <v>8</v>
      </c>
      <c r="E26" t="s">
        <v>25</v>
      </c>
      <c r="F26" t="s">
        <v>26</v>
      </c>
      <c r="G26" t="s">
        <v>27</v>
      </c>
      <c r="H26" t="s">
        <v>23</v>
      </c>
      <c r="I26">
        <f>I24*J26</f>
        <v>4.2999999999999997E-2</v>
      </c>
      <c r="J26">
        <v>4.2999999999999997E-2</v>
      </c>
      <c r="O26">
        <f t="shared" si="14"/>
        <v>272.13</v>
      </c>
      <c r="P26">
        <f t="shared" si="15"/>
        <v>272.13</v>
      </c>
      <c r="Q26">
        <f t="shared" si="16"/>
        <v>0</v>
      </c>
      <c r="R26">
        <f t="shared" si="17"/>
        <v>0</v>
      </c>
      <c r="S26">
        <f t="shared" si="18"/>
        <v>0</v>
      </c>
      <c r="T26">
        <f t="shared" si="19"/>
        <v>0</v>
      </c>
      <c r="U26">
        <f t="shared" si="20"/>
        <v>0</v>
      </c>
      <c r="V26">
        <f t="shared" si="21"/>
        <v>0</v>
      </c>
      <c r="W26">
        <f t="shared" si="22"/>
        <v>0</v>
      </c>
      <c r="X26">
        <f t="shared" si="23"/>
        <v>0</v>
      </c>
      <c r="Y26">
        <f t="shared" si="24"/>
        <v>0</v>
      </c>
      <c r="AA26">
        <v>36050692</v>
      </c>
      <c r="AB26">
        <v>5591.3675999999996</v>
      </c>
      <c r="AC26">
        <v>6328.6908000000003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6390.1343999999999</v>
      </c>
      <c r="AL26">
        <v>6697.3523999999998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70</v>
      </c>
      <c r="AU26">
        <v>10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1</v>
      </c>
      <c r="BD26" t="s">
        <v>3</v>
      </c>
      <c r="BE26" t="s">
        <v>3</v>
      </c>
      <c r="BF26" t="s">
        <v>3</v>
      </c>
      <c r="BG26" t="s">
        <v>3</v>
      </c>
      <c r="BH26">
        <v>3</v>
      </c>
      <c r="BI26">
        <v>4</v>
      </c>
      <c r="BJ26" t="s">
        <v>28</v>
      </c>
      <c r="BM26">
        <v>0</v>
      </c>
      <c r="BN26">
        <v>0</v>
      </c>
      <c r="BO26" t="s">
        <v>3</v>
      </c>
      <c r="BP26">
        <v>0</v>
      </c>
      <c r="BQ26">
        <v>1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3</v>
      </c>
      <c r="BZ26">
        <v>70</v>
      </c>
      <c r="CA26">
        <v>10</v>
      </c>
      <c r="CF26">
        <v>0</v>
      </c>
      <c r="CG26">
        <v>0</v>
      </c>
      <c r="CM26">
        <v>0</v>
      </c>
      <c r="CN26" t="s">
        <v>3</v>
      </c>
      <c r="CO26">
        <v>0</v>
      </c>
      <c r="CP26">
        <f t="shared" si="25"/>
        <v>272.13</v>
      </c>
      <c r="CQ26">
        <f t="shared" si="26"/>
        <v>6328.6908000000003</v>
      </c>
      <c r="CR26">
        <f t="shared" si="27"/>
        <v>0</v>
      </c>
      <c r="CS26">
        <f t="shared" si="28"/>
        <v>0</v>
      </c>
      <c r="CT26">
        <f t="shared" si="29"/>
        <v>0</v>
      </c>
      <c r="CU26">
        <f t="shared" si="30"/>
        <v>0</v>
      </c>
      <c r="CV26">
        <f t="shared" si="31"/>
        <v>0</v>
      </c>
      <c r="CW26">
        <f t="shared" si="32"/>
        <v>0</v>
      </c>
      <c r="CX26">
        <f t="shared" si="33"/>
        <v>0</v>
      </c>
      <c r="CY26">
        <f t="shared" si="34"/>
        <v>0</v>
      </c>
      <c r="CZ26">
        <f t="shared" si="35"/>
        <v>0</v>
      </c>
      <c r="DC26" t="s">
        <v>3</v>
      </c>
      <c r="DD26" t="s">
        <v>3</v>
      </c>
      <c r="DE26" t="s">
        <v>3</v>
      </c>
      <c r="DF26" t="s">
        <v>3</v>
      </c>
      <c r="DG26" t="s">
        <v>3</v>
      </c>
      <c r="DH26" t="s">
        <v>3</v>
      </c>
      <c r="DI26" t="s">
        <v>3</v>
      </c>
      <c r="DJ26" t="s">
        <v>3</v>
      </c>
      <c r="DK26" t="s">
        <v>3</v>
      </c>
      <c r="DL26" t="s">
        <v>3</v>
      </c>
      <c r="DM26" t="s">
        <v>3</v>
      </c>
      <c r="DN26">
        <v>0</v>
      </c>
      <c r="DO26">
        <v>0</v>
      </c>
      <c r="DP26">
        <v>1</v>
      </c>
      <c r="DQ26">
        <v>1</v>
      </c>
      <c r="DU26">
        <v>1007</v>
      </c>
      <c r="DV26" t="s">
        <v>23</v>
      </c>
      <c r="DW26" t="s">
        <v>23</v>
      </c>
      <c r="DX26">
        <v>1</v>
      </c>
      <c r="EE26">
        <v>35867351</v>
      </c>
      <c r="EF26">
        <v>1</v>
      </c>
      <c r="EG26" t="s">
        <v>17</v>
      </c>
      <c r="EH26">
        <v>0</v>
      </c>
      <c r="EI26" t="s">
        <v>3</v>
      </c>
      <c r="EJ26">
        <v>4</v>
      </c>
      <c r="EK26">
        <v>0</v>
      </c>
      <c r="EL26" t="s">
        <v>18</v>
      </c>
      <c r="EM26" t="s">
        <v>19</v>
      </c>
      <c r="EO26" t="s">
        <v>3</v>
      </c>
      <c r="EQ26">
        <v>0</v>
      </c>
      <c r="ER26">
        <v>5837.1419999999998</v>
      </c>
      <c r="ES26">
        <v>5652.8112000000001</v>
      </c>
      <c r="ET26">
        <v>0</v>
      </c>
      <c r="EU26">
        <v>0</v>
      </c>
      <c r="EV26">
        <v>0</v>
      </c>
      <c r="EW26">
        <v>0</v>
      </c>
      <c r="EX26">
        <v>0</v>
      </c>
      <c r="FQ26">
        <v>0</v>
      </c>
      <c r="FR26">
        <f t="shared" si="36"/>
        <v>0</v>
      </c>
      <c r="FS26">
        <v>0</v>
      </c>
      <c r="FX26">
        <v>64.400000000000006</v>
      </c>
      <c r="FY26">
        <v>9.1999999999999993</v>
      </c>
      <c r="GA26" t="s">
        <v>3</v>
      </c>
      <c r="GD26">
        <v>0</v>
      </c>
      <c r="GF26">
        <v>-1758120972</v>
      </c>
      <c r="GG26">
        <v>2</v>
      </c>
      <c r="GH26">
        <v>1</v>
      </c>
      <c r="GI26">
        <v>-2</v>
      </c>
      <c r="GJ26">
        <v>0</v>
      </c>
      <c r="GK26">
        <f>ROUND(R26*(R12)/100,2)</f>
        <v>0</v>
      </c>
      <c r="GL26">
        <f t="shared" si="37"/>
        <v>0</v>
      </c>
      <c r="GM26">
        <f t="shared" si="38"/>
        <v>272.13</v>
      </c>
      <c r="GN26">
        <f t="shared" si="39"/>
        <v>0</v>
      </c>
      <c r="GO26">
        <f t="shared" si="40"/>
        <v>0</v>
      </c>
      <c r="GP26">
        <f t="shared" si="41"/>
        <v>272.13</v>
      </c>
      <c r="GR26">
        <v>0</v>
      </c>
      <c r="GS26">
        <v>3</v>
      </c>
      <c r="GT26">
        <v>0</v>
      </c>
      <c r="GU26" t="s">
        <v>3</v>
      </c>
      <c r="GV26">
        <v>0</v>
      </c>
      <c r="GW26">
        <v>1</v>
      </c>
      <c r="GX26">
        <f t="shared" si="42"/>
        <v>0</v>
      </c>
      <c r="HA26">
        <v>0</v>
      </c>
      <c r="HB26">
        <v>0</v>
      </c>
      <c r="IK26">
        <v>0</v>
      </c>
    </row>
    <row r="27" spans="1:245" x14ac:dyDescent="0.2">
      <c r="A27">
        <v>17</v>
      </c>
      <c r="B27">
        <v>1</v>
      </c>
      <c r="C27">
        <f>ROW(SmtRes!A18)</f>
        <v>18</v>
      </c>
      <c r="D27">
        <f>ROW(EtalonRes!A16)</f>
        <v>16</v>
      </c>
      <c r="E27" t="s">
        <v>29</v>
      </c>
      <c r="F27" t="s">
        <v>13</v>
      </c>
      <c r="G27" t="s">
        <v>14</v>
      </c>
      <c r="H27" t="s">
        <v>15</v>
      </c>
      <c r="I27">
        <v>1</v>
      </c>
      <c r="J27">
        <v>0</v>
      </c>
      <c r="O27">
        <f t="shared" si="14"/>
        <v>1244.5999999999999</v>
      </c>
      <c r="P27">
        <f t="shared" si="15"/>
        <v>649.94000000000005</v>
      </c>
      <c r="Q27">
        <f t="shared" si="16"/>
        <v>347.93</v>
      </c>
      <c r="R27">
        <f t="shared" si="17"/>
        <v>132.77000000000001</v>
      </c>
      <c r="S27">
        <f t="shared" si="18"/>
        <v>246.73</v>
      </c>
      <c r="T27">
        <f t="shared" si="19"/>
        <v>0</v>
      </c>
      <c r="U27">
        <f t="shared" si="20"/>
        <v>1.5134000000000001</v>
      </c>
      <c r="V27">
        <f t="shared" si="21"/>
        <v>0</v>
      </c>
      <c r="W27">
        <f t="shared" si="22"/>
        <v>0</v>
      </c>
      <c r="X27">
        <f t="shared" si="23"/>
        <v>172.71</v>
      </c>
      <c r="Y27">
        <f t="shared" si="24"/>
        <v>24.67</v>
      </c>
      <c r="AA27">
        <v>36050692</v>
      </c>
      <c r="AB27">
        <v>1317.2408</v>
      </c>
      <c r="AC27">
        <v>649.94489999999996</v>
      </c>
      <c r="AD27">
        <v>349.77800000000002</v>
      </c>
      <c r="AE27">
        <v>132.77000000000001</v>
      </c>
      <c r="AF27">
        <v>246.73480000000001</v>
      </c>
      <c r="AG27">
        <v>0</v>
      </c>
      <c r="AH27">
        <v>1.5134000000000001</v>
      </c>
      <c r="AI27">
        <v>0</v>
      </c>
      <c r="AJ27">
        <v>0</v>
      </c>
      <c r="AK27">
        <v>1279.9603999999999</v>
      </c>
      <c r="AL27">
        <v>636.81470000000002</v>
      </c>
      <c r="AM27">
        <v>305.26080000000002</v>
      </c>
      <c r="AN27">
        <v>144.7193</v>
      </c>
      <c r="AO27">
        <v>273.55380000000002</v>
      </c>
      <c r="AP27">
        <v>0</v>
      </c>
      <c r="AQ27">
        <v>1.6904999999999999</v>
      </c>
      <c r="AR27">
        <v>0</v>
      </c>
      <c r="AS27">
        <v>0</v>
      </c>
      <c r="AT27">
        <v>70</v>
      </c>
      <c r="AU27">
        <v>10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1</v>
      </c>
      <c r="BD27" t="s">
        <v>3</v>
      </c>
      <c r="BE27" t="s">
        <v>3</v>
      </c>
      <c r="BF27" t="s">
        <v>3</v>
      </c>
      <c r="BG27" t="s">
        <v>3</v>
      </c>
      <c r="BH27">
        <v>0</v>
      </c>
      <c r="BI27">
        <v>4</v>
      </c>
      <c r="BJ27" t="s">
        <v>16</v>
      </c>
      <c r="BM27">
        <v>0</v>
      </c>
      <c r="BN27">
        <v>0</v>
      </c>
      <c r="BO27" t="s">
        <v>3</v>
      </c>
      <c r="BP27">
        <v>0</v>
      </c>
      <c r="BQ27">
        <v>1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3</v>
      </c>
      <c r="BZ27">
        <v>70</v>
      </c>
      <c r="CA27">
        <v>10</v>
      </c>
      <c r="CF27">
        <v>0</v>
      </c>
      <c r="CG27">
        <v>0</v>
      </c>
      <c r="CM27">
        <v>0</v>
      </c>
      <c r="CN27" t="s">
        <v>3</v>
      </c>
      <c r="CO27">
        <v>0</v>
      </c>
      <c r="CP27">
        <f t="shared" si="25"/>
        <v>1244.5999999999999</v>
      </c>
      <c r="CQ27">
        <f t="shared" si="26"/>
        <v>649.94489999999996</v>
      </c>
      <c r="CR27">
        <f t="shared" si="27"/>
        <v>347.92590000000001</v>
      </c>
      <c r="CS27">
        <f t="shared" si="28"/>
        <v>132.77000000000001</v>
      </c>
      <c r="CT27">
        <f t="shared" si="29"/>
        <v>246.73480000000001</v>
      </c>
      <c r="CU27">
        <f t="shared" si="30"/>
        <v>0</v>
      </c>
      <c r="CV27">
        <f t="shared" si="31"/>
        <v>1.5134000000000001</v>
      </c>
      <c r="CW27">
        <f t="shared" si="32"/>
        <v>0</v>
      </c>
      <c r="CX27">
        <f t="shared" si="33"/>
        <v>0</v>
      </c>
      <c r="CY27">
        <f t="shared" si="34"/>
        <v>172.71100000000001</v>
      </c>
      <c r="CZ27">
        <f t="shared" si="35"/>
        <v>24.672999999999998</v>
      </c>
      <c r="DC27" t="s">
        <v>3</v>
      </c>
      <c r="DD27" t="s">
        <v>3</v>
      </c>
      <c r="DE27" t="s">
        <v>3</v>
      </c>
      <c r="DF27" t="s">
        <v>3</v>
      </c>
      <c r="DG27" t="s">
        <v>3</v>
      </c>
      <c r="DH27" t="s">
        <v>3</v>
      </c>
      <c r="DI27" t="s">
        <v>3</v>
      </c>
      <c r="DJ27" t="s">
        <v>3</v>
      </c>
      <c r="DK27" t="s">
        <v>3</v>
      </c>
      <c r="DL27" t="s">
        <v>3</v>
      </c>
      <c r="DM27" t="s">
        <v>3</v>
      </c>
      <c r="DN27">
        <v>0</v>
      </c>
      <c r="DO27">
        <v>0</v>
      </c>
      <c r="DP27">
        <v>1</v>
      </c>
      <c r="DQ27">
        <v>1</v>
      </c>
      <c r="DU27">
        <v>1003</v>
      </c>
      <c r="DV27" t="s">
        <v>15</v>
      </c>
      <c r="DW27" t="s">
        <v>15</v>
      </c>
      <c r="DX27">
        <v>1</v>
      </c>
      <c r="EE27">
        <v>35867351</v>
      </c>
      <c r="EF27">
        <v>1</v>
      </c>
      <c r="EG27" t="s">
        <v>17</v>
      </c>
      <c r="EH27">
        <v>0</v>
      </c>
      <c r="EI27" t="s">
        <v>3</v>
      </c>
      <c r="EJ27">
        <v>4</v>
      </c>
      <c r="EK27">
        <v>0</v>
      </c>
      <c r="EL27" t="s">
        <v>18</v>
      </c>
      <c r="EM27" t="s">
        <v>19</v>
      </c>
      <c r="EO27" t="s">
        <v>3</v>
      </c>
      <c r="EQ27">
        <v>0</v>
      </c>
      <c r="ER27">
        <v>1230.2532000000001</v>
      </c>
      <c r="ES27">
        <v>623.68449999999996</v>
      </c>
      <c r="ET27">
        <v>346.59820000000002</v>
      </c>
      <c r="EU27">
        <v>131.44229999999999</v>
      </c>
      <c r="EV27">
        <v>295.00900000000001</v>
      </c>
      <c r="EW27">
        <v>1.61</v>
      </c>
      <c r="EX27">
        <v>0</v>
      </c>
      <c r="EY27">
        <v>0</v>
      </c>
      <c r="FQ27">
        <v>0</v>
      </c>
      <c r="FR27">
        <f t="shared" si="36"/>
        <v>0</v>
      </c>
      <c r="FS27">
        <v>0</v>
      </c>
      <c r="FX27">
        <v>70.7</v>
      </c>
      <c r="FY27">
        <v>10.4</v>
      </c>
      <c r="GA27" t="s">
        <v>3</v>
      </c>
      <c r="GD27">
        <v>0</v>
      </c>
      <c r="GF27">
        <v>1673548672</v>
      </c>
      <c r="GG27">
        <v>2</v>
      </c>
      <c r="GH27">
        <v>1</v>
      </c>
      <c r="GI27">
        <v>-2</v>
      </c>
      <c r="GJ27">
        <v>0</v>
      </c>
      <c r="GK27">
        <f>ROUND(R27*(R12)/100,2)</f>
        <v>143.38999999999999</v>
      </c>
      <c r="GL27">
        <f t="shared" si="37"/>
        <v>0</v>
      </c>
      <c r="GM27">
        <f t="shared" si="38"/>
        <v>1585.37</v>
      </c>
      <c r="GN27">
        <f t="shared" si="39"/>
        <v>0</v>
      </c>
      <c r="GO27">
        <f t="shared" si="40"/>
        <v>0</v>
      </c>
      <c r="GP27">
        <f t="shared" si="41"/>
        <v>1585.37</v>
      </c>
      <c r="GR27">
        <v>0</v>
      </c>
      <c r="GS27">
        <v>3</v>
      </c>
      <c r="GT27">
        <v>0</v>
      </c>
      <c r="GU27" t="s">
        <v>3</v>
      </c>
      <c r="GV27">
        <v>0</v>
      </c>
      <c r="GW27">
        <v>1</v>
      </c>
      <c r="GX27">
        <f t="shared" si="42"/>
        <v>0</v>
      </c>
      <c r="HA27">
        <v>0</v>
      </c>
      <c r="HB27">
        <v>0</v>
      </c>
      <c r="IK27">
        <v>0</v>
      </c>
    </row>
    <row r="28" spans="1:245" x14ac:dyDescent="0.2">
      <c r="A28">
        <v>18</v>
      </c>
      <c r="B28">
        <v>1</v>
      </c>
      <c r="C28">
        <v>18</v>
      </c>
      <c r="E28" t="s">
        <v>30</v>
      </c>
      <c r="F28" t="s">
        <v>21</v>
      </c>
      <c r="G28" t="s">
        <v>22</v>
      </c>
      <c r="H28" t="s">
        <v>23</v>
      </c>
      <c r="I28">
        <f>I27*J28</f>
        <v>-4.9000000000000002E-2</v>
      </c>
      <c r="J28">
        <v>-4.9000000000000002E-2</v>
      </c>
      <c r="O28">
        <f t="shared" si="14"/>
        <v>-266.49</v>
      </c>
      <c r="P28">
        <f t="shared" si="15"/>
        <v>-266.49</v>
      </c>
      <c r="Q28">
        <f t="shared" si="16"/>
        <v>0</v>
      </c>
      <c r="R28">
        <f t="shared" si="17"/>
        <v>0</v>
      </c>
      <c r="S28">
        <f t="shared" si="18"/>
        <v>0</v>
      </c>
      <c r="T28">
        <f t="shared" si="19"/>
        <v>0</v>
      </c>
      <c r="U28">
        <f t="shared" si="20"/>
        <v>0</v>
      </c>
      <c r="V28">
        <f t="shared" si="21"/>
        <v>0</v>
      </c>
      <c r="W28">
        <f t="shared" si="22"/>
        <v>0</v>
      </c>
      <c r="X28">
        <f t="shared" si="23"/>
        <v>0</v>
      </c>
      <c r="Y28">
        <f t="shared" si="24"/>
        <v>0</v>
      </c>
      <c r="AA28">
        <v>36050692</v>
      </c>
      <c r="AB28">
        <v>5887.0140000000001</v>
      </c>
      <c r="AC28">
        <v>5438.4795999999997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6055.2143999999998</v>
      </c>
      <c r="AL28">
        <v>5887.0140000000001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3</v>
      </c>
      <c r="BI28">
        <v>4</v>
      </c>
      <c r="BJ28" t="s">
        <v>24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1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si="25"/>
        <v>-266.49</v>
      </c>
      <c r="CQ28">
        <f t="shared" si="26"/>
        <v>5438.4795999999997</v>
      </c>
      <c r="CR28">
        <f t="shared" si="27"/>
        <v>0</v>
      </c>
      <c r="CS28">
        <f t="shared" si="28"/>
        <v>0</v>
      </c>
      <c r="CT28">
        <f t="shared" si="29"/>
        <v>0</v>
      </c>
      <c r="CU28">
        <f t="shared" si="30"/>
        <v>0</v>
      </c>
      <c r="CV28">
        <f t="shared" si="31"/>
        <v>0</v>
      </c>
      <c r="CW28">
        <f t="shared" si="32"/>
        <v>0</v>
      </c>
      <c r="CX28">
        <f t="shared" si="33"/>
        <v>0</v>
      </c>
      <c r="CY28">
        <f t="shared" si="34"/>
        <v>0</v>
      </c>
      <c r="CZ28">
        <f t="shared" si="35"/>
        <v>0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23</v>
      </c>
      <c r="DW28" t="s">
        <v>23</v>
      </c>
      <c r="DX28">
        <v>1</v>
      </c>
      <c r="EE28">
        <v>35867351</v>
      </c>
      <c r="EF28">
        <v>1</v>
      </c>
      <c r="EG28" t="s">
        <v>17</v>
      </c>
      <c r="EH28">
        <v>0</v>
      </c>
      <c r="EI28" t="s">
        <v>3</v>
      </c>
      <c r="EJ28">
        <v>4</v>
      </c>
      <c r="EK28">
        <v>0</v>
      </c>
      <c r="EL28" t="s">
        <v>18</v>
      </c>
      <c r="EM28" t="s">
        <v>19</v>
      </c>
      <c r="EO28" t="s">
        <v>3</v>
      </c>
      <c r="EQ28">
        <v>32768</v>
      </c>
      <c r="ER28">
        <v>5046.0119999999997</v>
      </c>
      <c r="ES28">
        <v>5438.4795999999997</v>
      </c>
      <c r="ET28">
        <v>0</v>
      </c>
      <c r="EU28">
        <v>0</v>
      </c>
      <c r="EV28">
        <v>0</v>
      </c>
      <c r="EW28">
        <v>0</v>
      </c>
      <c r="EX28">
        <v>0</v>
      </c>
      <c r="FQ28">
        <v>0</v>
      </c>
      <c r="FR28">
        <f t="shared" si="36"/>
        <v>0</v>
      </c>
      <c r="FS28">
        <v>0</v>
      </c>
      <c r="FX28">
        <v>64.400000000000006</v>
      </c>
      <c r="FY28">
        <v>9.6999999999999993</v>
      </c>
      <c r="GA28" t="s">
        <v>3</v>
      </c>
      <c r="GD28">
        <v>0</v>
      </c>
      <c r="GF28">
        <v>1391244188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si="37"/>
        <v>0</v>
      </c>
      <c r="GM28">
        <f t="shared" si="38"/>
        <v>-266.49</v>
      </c>
      <c r="GN28">
        <f t="shared" si="39"/>
        <v>0</v>
      </c>
      <c r="GO28">
        <f t="shared" si="40"/>
        <v>0</v>
      </c>
      <c r="GP28">
        <f t="shared" si="41"/>
        <v>-266.49</v>
      </c>
      <c r="GR28">
        <v>0</v>
      </c>
      <c r="GS28">
        <v>3</v>
      </c>
      <c r="GT28">
        <v>0</v>
      </c>
      <c r="GU28" t="s">
        <v>3</v>
      </c>
      <c r="GV28">
        <v>0</v>
      </c>
      <c r="GW28">
        <v>1</v>
      </c>
      <c r="GX28">
        <f t="shared" si="42"/>
        <v>0</v>
      </c>
      <c r="HA28">
        <v>0</v>
      </c>
      <c r="HB28">
        <v>0</v>
      </c>
      <c r="IK28">
        <v>0</v>
      </c>
    </row>
    <row r="29" spans="1:245" x14ac:dyDescent="0.2">
      <c r="A29">
        <v>18</v>
      </c>
      <c r="B29">
        <v>1</v>
      </c>
      <c r="C29">
        <v>17</v>
      </c>
      <c r="E29" t="s">
        <v>31</v>
      </c>
      <c r="F29" t="s">
        <v>32</v>
      </c>
      <c r="G29" t="s">
        <v>33</v>
      </c>
      <c r="H29" t="s">
        <v>23</v>
      </c>
      <c r="I29">
        <f>I27*J29</f>
        <v>0.01</v>
      </c>
      <c r="J29">
        <v>0.01</v>
      </c>
      <c r="O29">
        <f t="shared" si="14"/>
        <v>97.63</v>
      </c>
      <c r="P29">
        <f t="shared" si="15"/>
        <v>97.63</v>
      </c>
      <c r="Q29">
        <f t="shared" si="16"/>
        <v>0</v>
      </c>
      <c r="R29">
        <f t="shared" si="17"/>
        <v>0</v>
      </c>
      <c r="S29">
        <f t="shared" si="18"/>
        <v>0</v>
      </c>
      <c r="T29">
        <f t="shared" si="19"/>
        <v>0</v>
      </c>
      <c r="U29">
        <f t="shared" si="20"/>
        <v>0</v>
      </c>
      <c r="V29">
        <f t="shared" si="21"/>
        <v>0</v>
      </c>
      <c r="W29">
        <f t="shared" si="22"/>
        <v>0</v>
      </c>
      <c r="X29">
        <f t="shared" si="23"/>
        <v>0</v>
      </c>
      <c r="Y29">
        <f t="shared" si="24"/>
        <v>0</v>
      </c>
      <c r="AA29">
        <v>36050692</v>
      </c>
      <c r="AB29">
        <v>8497.7973999999995</v>
      </c>
      <c r="AC29">
        <v>9763.4267999999993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8678.6016</v>
      </c>
      <c r="AL29">
        <v>8949.8078999999998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3</v>
      </c>
      <c r="BI29">
        <v>4</v>
      </c>
      <c r="BJ29" t="s">
        <v>34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25"/>
        <v>97.63</v>
      </c>
      <c r="CQ29">
        <f t="shared" si="26"/>
        <v>9763.4267999999993</v>
      </c>
      <c r="CR29">
        <f t="shared" si="27"/>
        <v>0</v>
      </c>
      <c r="CS29">
        <f t="shared" si="28"/>
        <v>0</v>
      </c>
      <c r="CT29">
        <f t="shared" si="29"/>
        <v>0</v>
      </c>
      <c r="CU29">
        <f t="shared" si="30"/>
        <v>0</v>
      </c>
      <c r="CV29">
        <f t="shared" si="31"/>
        <v>0</v>
      </c>
      <c r="CW29">
        <f t="shared" si="32"/>
        <v>0</v>
      </c>
      <c r="CX29">
        <f t="shared" si="33"/>
        <v>0</v>
      </c>
      <c r="CY29">
        <f t="shared" si="34"/>
        <v>0</v>
      </c>
      <c r="CZ29">
        <f t="shared" si="35"/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1007</v>
      </c>
      <c r="DV29" t="s">
        <v>23</v>
      </c>
      <c r="DW29" t="s">
        <v>23</v>
      </c>
      <c r="DX29">
        <v>1</v>
      </c>
      <c r="EE29">
        <v>35867351</v>
      </c>
      <c r="EF29">
        <v>1</v>
      </c>
      <c r="EG29" t="s">
        <v>17</v>
      </c>
      <c r="EH29">
        <v>0</v>
      </c>
      <c r="EI29" t="s">
        <v>3</v>
      </c>
      <c r="EJ29">
        <v>4</v>
      </c>
      <c r="EK29">
        <v>0</v>
      </c>
      <c r="EL29" t="s">
        <v>18</v>
      </c>
      <c r="EM29" t="s">
        <v>19</v>
      </c>
      <c r="EO29" t="s">
        <v>3</v>
      </c>
      <c r="EQ29">
        <v>0</v>
      </c>
      <c r="ER29">
        <v>8678.6016</v>
      </c>
      <c r="ES29">
        <v>8859.4058000000005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36"/>
        <v>0</v>
      </c>
      <c r="FS29">
        <v>0</v>
      </c>
      <c r="FX29">
        <v>70.7</v>
      </c>
      <c r="FY29">
        <v>11</v>
      </c>
      <c r="GA29" t="s">
        <v>3</v>
      </c>
      <c r="GD29">
        <v>0</v>
      </c>
      <c r="GF29">
        <v>-382061359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37"/>
        <v>0</v>
      </c>
      <c r="GM29">
        <f t="shared" si="38"/>
        <v>97.63</v>
      </c>
      <c r="GN29">
        <f t="shared" si="39"/>
        <v>0</v>
      </c>
      <c r="GO29">
        <f t="shared" si="40"/>
        <v>0</v>
      </c>
      <c r="GP29">
        <f t="shared" si="41"/>
        <v>97.63</v>
      </c>
      <c r="GR29">
        <v>0</v>
      </c>
      <c r="GS29">
        <v>3</v>
      </c>
      <c r="GT29">
        <v>0</v>
      </c>
      <c r="GU29" t="s">
        <v>3</v>
      </c>
      <c r="GV29">
        <v>0</v>
      </c>
      <c r="GW29">
        <v>1</v>
      </c>
      <c r="GX29">
        <f t="shared" si="42"/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ROW(SmtRes!A19)</f>
        <v>19</v>
      </c>
      <c r="D30">
        <f>ROW(EtalonRes!A17)</f>
        <v>17</v>
      </c>
      <c r="E30" t="s">
        <v>35</v>
      </c>
      <c r="F30" t="s">
        <v>36</v>
      </c>
      <c r="G30" t="s">
        <v>37</v>
      </c>
      <c r="H30" t="s">
        <v>38</v>
      </c>
      <c r="I30">
        <f>ROUND(1/100,9)</f>
        <v>0.01</v>
      </c>
      <c r="J30">
        <v>0</v>
      </c>
      <c r="O30">
        <f t="shared" si="14"/>
        <v>31.77</v>
      </c>
      <c r="P30">
        <f t="shared" si="15"/>
        <v>0</v>
      </c>
      <c r="Q30">
        <f t="shared" si="16"/>
        <v>0</v>
      </c>
      <c r="R30">
        <f t="shared" si="17"/>
        <v>0</v>
      </c>
      <c r="S30">
        <f t="shared" si="18"/>
        <v>31.77</v>
      </c>
      <c r="T30">
        <f t="shared" si="19"/>
        <v>0</v>
      </c>
      <c r="U30">
        <f t="shared" si="20"/>
        <v>0.21845999999999999</v>
      </c>
      <c r="V30">
        <f t="shared" si="21"/>
        <v>0</v>
      </c>
      <c r="W30">
        <f t="shared" si="22"/>
        <v>0</v>
      </c>
      <c r="X30">
        <f t="shared" si="23"/>
        <v>22.24</v>
      </c>
      <c r="Y30">
        <f t="shared" si="24"/>
        <v>3.18</v>
      </c>
      <c r="AA30">
        <v>36050692</v>
      </c>
      <c r="AB30">
        <v>2990.2464</v>
      </c>
      <c r="AC30">
        <v>0</v>
      </c>
      <c r="AD30">
        <v>0</v>
      </c>
      <c r="AE30">
        <v>0</v>
      </c>
      <c r="AF30">
        <v>3177.1368000000002</v>
      </c>
      <c r="AG30">
        <v>0</v>
      </c>
      <c r="AH30">
        <v>21.846</v>
      </c>
      <c r="AI30">
        <v>0</v>
      </c>
      <c r="AJ30">
        <v>0</v>
      </c>
      <c r="AK30">
        <v>2990.2464</v>
      </c>
      <c r="AL30">
        <v>0</v>
      </c>
      <c r="AM30">
        <v>0</v>
      </c>
      <c r="AN30">
        <v>0</v>
      </c>
      <c r="AO30">
        <v>2896.8011999999999</v>
      </c>
      <c r="AP30">
        <v>0</v>
      </c>
      <c r="AQ30">
        <v>20.058599999999998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39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25"/>
        <v>31.77</v>
      </c>
      <c r="CQ30">
        <f t="shared" si="26"/>
        <v>0</v>
      </c>
      <c r="CR30">
        <f t="shared" si="27"/>
        <v>0</v>
      </c>
      <c r="CS30">
        <f t="shared" si="28"/>
        <v>0</v>
      </c>
      <c r="CT30">
        <f t="shared" si="29"/>
        <v>3177.1368000000002</v>
      </c>
      <c r="CU30">
        <f t="shared" si="30"/>
        <v>0</v>
      </c>
      <c r="CV30">
        <f t="shared" si="31"/>
        <v>21.846</v>
      </c>
      <c r="CW30">
        <f t="shared" si="32"/>
        <v>0</v>
      </c>
      <c r="CX30">
        <f t="shared" si="33"/>
        <v>0</v>
      </c>
      <c r="CY30">
        <f t="shared" si="34"/>
        <v>22.239000000000001</v>
      </c>
      <c r="CZ30">
        <f t="shared" si="35"/>
        <v>3.177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38</v>
      </c>
      <c r="DW30" t="s">
        <v>38</v>
      </c>
      <c r="DX30">
        <v>100</v>
      </c>
      <c r="EE30">
        <v>35867351</v>
      </c>
      <c r="EF30">
        <v>1</v>
      </c>
      <c r="EG30" t="s">
        <v>17</v>
      </c>
      <c r="EH30">
        <v>0</v>
      </c>
      <c r="EI30" t="s">
        <v>3</v>
      </c>
      <c r="EJ30">
        <v>4</v>
      </c>
      <c r="EK30">
        <v>0</v>
      </c>
      <c r="EL30" t="s">
        <v>18</v>
      </c>
      <c r="EM30" t="s">
        <v>19</v>
      </c>
      <c r="EO30" t="s">
        <v>3</v>
      </c>
      <c r="EQ30">
        <v>0</v>
      </c>
      <c r="ER30">
        <v>3021.3948</v>
      </c>
      <c r="ES30">
        <v>0</v>
      </c>
      <c r="ET30">
        <v>0</v>
      </c>
      <c r="EU30">
        <v>0</v>
      </c>
      <c r="EV30">
        <v>2990.2464</v>
      </c>
      <c r="EW30">
        <v>18.469799999999999</v>
      </c>
      <c r="EX30">
        <v>0</v>
      </c>
      <c r="EY30">
        <v>0</v>
      </c>
      <c r="FQ30">
        <v>0</v>
      </c>
      <c r="FR30">
        <f t="shared" si="36"/>
        <v>0</v>
      </c>
      <c r="FS30">
        <v>0</v>
      </c>
      <c r="FX30">
        <v>74.900000000000006</v>
      </c>
      <c r="FY30">
        <v>10.5</v>
      </c>
      <c r="GA30" t="s">
        <v>3</v>
      </c>
      <c r="GD30">
        <v>0</v>
      </c>
      <c r="GF30">
        <v>-1323481603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37"/>
        <v>0</v>
      </c>
      <c r="GM30">
        <f t="shared" si="38"/>
        <v>57.19</v>
      </c>
      <c r="GN30">
        <f t="shared" si="39"/>
        <v>0</v>
      </c>
      <c r="GO30">
        <f t="shared" si="40"/>
        <v>0</v>
      </c>
      <c r="GP30">
        <f t="shared" si="41"/>
        <v>57.19</v>
      </c>
      <c r="GR30">
        <v>0</v>
      </c>
      <c r="GS30">
        <v>3</v>
      </c>
      <c r="GT30">
        <v>0</v>
      </c>
      <c r="GU30" t="s">
        <v>3</v>
      </c>
      <c r="GV30">
        <v>0</v>
      </c>
      <c r="GW30">
        <v>1</v>
      </c>
      <c r="GX30">
        <f t="shared" si="42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C31">
        <f>ROW(SmtRes!A22)</f>
        <v>22</v>
      </c>
      <c r="D31">
        <f>ROW(EtalonRes!A20)</f>
        <v>20</v>
      </c>
      <c r="E31" t="s">
        <v>40</v>
      </c>
      <c r="F31" t="s">
        <v>41</v>
      </c>
      <c r="G31" t="s">
        <v>42</v>
      </c>
      <c r="H31" t="s">
        <v>38</v>
      </c>
      <c r="I31">
        <f>ROUND(1/100,9)</f>
        <v>0.01</v>
      </c>
      <c r="J31">
        <v>0</v>
      </c>
      <c r="O31">
        <f t="shared" si="14"/>
        <v>22.15</v>
      </c>
      <c r="P31">
        <f t="shared" si="15"/>
        <v>10.71</v>
      </c>
      <c r="Q31">
        <f t="shared" si="16"/>
        <v>0</v>
      </c>
      <c r="R31">
        <f t="shared" si="17"/>
        <v>0</v>
      </c>
      <c r="S31">
        <f t="shared" si="18"/>
        <v>11.44</v>
      </c>
      <c r="T31">
        <f t="shared" si="19"/>
        <v>0</v>
      </c>
      <c r="U31">
        <f t="shared" si="20"/>
        <v>6.6439999999999999E-2</v>
      </c>
      <c r="V31">
        <f t="shared" si="21"/>
        <v>0</v>
      </c>
      <c r="W31">
        <f t="shared" si="22"/>
        <v>0</v>
      </c>
      <c r="X31">
        <f t="shared" si="23"/>
        <v>8.01</v>
      </c>
      <c r="Y31">
        <f t="shared" si="24"/>
        <v>1.1399999999999999</v>
      </c>
      <c r="AA31">
        <v>36050692</v>
      </c>
      <c r="AB31">
        <v>2317.8384000000001</v>
      </c>
      <c r="AC31">
        <v>1070.6880000000001</v>
      </c>
      <c r="AD31">
        <v>0</v>
      </c>
      <c r="AE31">
        <v>0</v>
      </c>
      <c r="AF31">
        <v>1144.3679999999999</v>
      </c>
      <c r="AG31">
        <v>0</v>
      </c>
      <c r="AH31">
        <v>6.6440000000000001</v>
      </c>
      <c r="AI31">
        <v>0</v>
      </c>
      <c r="AJ31">
        <v>0</v>
      </c>
      <c r="AK31">
        <v>2252.2392</v>
      </c>
      <c r="AL31">
        <v>1183.3920000000001</v>
      </c>
      <c r="AM31">
        <v>0</v>
      </c>
      <c r="AN31">
        <v>0</v>
      </c>
      <c r="AO31">
        <v>1154.9639999999999</v>
      </c>
      <c r="AP31">
        <v>0</v>
      </c>
      <c r="AQ31">
        <v>5.4359999999999999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43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25"/>
        <v>22.15</v>
      </c>
      <c r="CQ31">
        <f t="shared" si="26"/>
        <v>1070.6880000000001</v>
      </c>
      <c r="CR31">
        <f t="shared" si="27"/>
        <v>0</v>
      </c>
      <c r="CS31">
        <f t="shared" si="28"/>
        <v>0</v>
      </c>
      <c r="CT31">
        <f t="shared" si="29"/>
        <v>1144.3679999999999</v>
      </c>
      <c r="CU31">
        <f t="shared" si="30"/>
        <v>0</v>
      </c>
      <c r="CV31">
        <f t="shared" si="31"/>
        <v>6.6440000000000001</v>
      </c>
      <c r="CW31">
        <f t="shared" si="32"/>
        <v>0</v>
      </c>
      <c r="CX31">
        <f t="shared" si="33"/>
        <v>0</v>
      </c>
      <c r="CY31">
        <f t="shared" si="34"/>
        <v>8.0079999999999991</v>
      </c>
      <c r="CZ31">
        <f t="shared" si="35"/>
        <v>1.1439999999999999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1005</v>
      </c>
      <c r="DV31" t="s">
        <v>38</v>
      </c>
      <c r="DW31" t="s">
        <v>38</v>
      </c>
      <c r="DX31">
        <v>100</v>
      </c>
      <c r="EE31">
        <v>35867351</v>
      </c>
      <c r="EF31">
        <v>1</v>
      </c>
      <c r="EG31" t="s">
        <v>17</v>
      </c>
      <c r="EH31">
        <v>0</v>
      </c>
      <c r="EI31" t="s">
        <v>3</v>
      </c>
      <c r="EJ31">
        <v>4</v>
      </c>
      <c r="EK31">
        <v>0</v>
      </c>
      <c r="EL31" t="s">
        <v>18</v>
      </c>
      <c r="EM31" t="s">
        <v>19</v>
      </c>
      <c r="EO31" t="s">
        <v>3</v>
      </c>
      <c r="EQ31">
        <v>0</v>
      </c>
      <c r="ER31">
        <v>2011.7088000000001</v>
      </c>
      <c r="ES31">
        <v>1093.2288000000001</v>
      </c>
      <c r="ET31">
        <v>0</v>
      </c>
      <c r="EU31">
        <v>0</v>
      </c>
      <c r="EV31">
        <v>1059.5999999999999</v>
      </c>
      <c r="EW31">
        <v>6.4024000000000001</v>
      </c>
      <c r="EX31">
        <v>0</v>
      </c>
      <c r="EY31">
        <v>0</v>
      </c>
      <c r="FQ31">
        <v>0</v>
      </c>
      <c r="FR31">
        <f t="shared" si="36"/>
        <v>0</v>
      </c>
      <c r="FS31">
        <v>0</v>
      </c>
      <c r="FX31">
        <v>72.8</v>
      </c>
      <c r="FY31">
        <v>9.6</v>
      </c>
      <c r="GA31" t="s">
        <v>3</v>
      </c>
      <c r="GD31">
        <v>0</v>
      </c>
      <c r="GF31">
        <v>261970488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37"/>
        <v>0</v>
      </c>
      <c r="GM31">
        <f t="shared" si="38"/>
        <v>31.3</v>
      </c>
      <c r="GN31">
        <f t="shared" si="39"/>
        <v>0</v>
      </c>
      <c r="GO31">
        <f t="shared" si="40"/>
        <v>0</v>
      </c>
      <c r="GP31">
        <f t="shared" si="41"/>
        <v>31.3</v>
      </c>
      <c r="GR31">
        <v>0</v>
      </c>
      <c r="GS31">
        <v>3</v>
      </c>
      <c r="GT31">
        <v>0</v>
      </c>
      <c r="GU31" t="s">
        <v>3</v>
      </c>
      <c r="GV31">
        <v>0</v>
      </c>
      <c r="GW31">
        <v>1</v>
      </c>
      <c r="GX31">
        <f t="shared" si="42"/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C32">
        <f>ROW(SmtRes!A23)</f>
        <v>23</v>
      </c>
      <c r="D32">
        <f>ROW(EtalonRes!A21)</f>
        <v>21</v>
      </c>
      <c r="E32" t="s">
        <v>44</v>
      </c>
      <c r="F32" t="s">
        <v>45</v>
      </c>
      <c r="G32" t="s">
        <v>46</v>
      </c>
      <c r="H32" t="s">
        <v>47</v>
      </c>
      <c r="I32">
        <v>1</v>
      </c>
      <c r="J32">
        <v>0</v>
      </c>
      <c r="O32">
        <f t="shared" si="14"/>
        <v>95.66</v>
      </c>
      <c r="P32">
        <f t="shared" si="15"/>
        <v>0</v>
      </c>
      <c r="Q32">
        <f t="shared" si="16"/>
        <v>0</v>
      </c>
      <c r="R32">
        <f t="shared" si="17"/>
        <v>0</v>
      </c>
      <c r="S32">
        <f t="shared" si="18"/>
        <v>95.66</v>
      </c>
      <c r="T32">
        <f t="shared" si="19"/>
        <v>0</v>
      </c>
      <c r="U32">
        <f t="shared" si="20"/>
        <v>0.872</v>
      </c>
      <c r="V32">
        <f t="shared" si="21"/>
        <v>0</v>
      </c>
      <c r="W32">
        <f t="shared" si="22"/>
        <v>0</v>
      </c>
      <c r="X32">
        <f t="shared" si="23"/>
        <v>66.959999999999994</v>
      </c>
      <c r="Y32">
        <f t="shared" si="24"/>
        <v>9.57</v>
      </c>
      <c r="AA32">
        <v>36050692</v>
      </c>
      <c r="AB32">
        <v>99.7346</v>
      </c>
      <c r="AC32">
        <v>0</v>
      </c>
      <c r="AD32">
        <v>0</v>
      </c>
      <c r="AE32">
        <v>0</v>
      </c>
      <c r="AF32">
        <v>95.663799999999995</v>
      </c>
      <c r="AG32">
        <v>0</v>
      </c>
      <c r="AH32">
        <v>0.872</v>
      </c>
      <c r="AI32">
        <v>0</v>
      </c>
      <c r="AJ32">
        <v>0</v>
      </c>
      <c r="AK32">
        <v>101.77</v>
      </c>
      <c r="AL32">
        <v>0</v>
      </c>
      <c r="AM32">
        <v>0</v>
      </c>
      <c r="AN32">
        <v>0</v>
      </c>
      <c r="AO32">
        <v>100.75230000000001</v>
      </c>
      <c r="AP32">
        <v>0</v>
      </c>
      <c r="AQ32">
        <v>0.85599999999999998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48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25"/>
        <v>95.66</v>
      </c>
      <c r="CQ32">
        <f t="shared" si="26"/>
        <v>0</v>
      </c>
      <c r="CR32">
        <f t="shared" si="27"/>
        <v>0</v>
      </c>
      <c r="CS32">
        <f t="shared" si="28"/>
        <v>0</v>
      </c>
      <c r="CT32">
        <f t="shared" si="29"/>
        <v>95.663799999999995</v>
      </c>
      <c r="CU32">
        <f t="shared" si="30"/>
        <v>0</v>
      </c>
      <c r="CV32">
        <f t="shared" si="31"/>
        <v>0.872</v>
      </c>
      <c r="CW32">
        <f t="shared" si="32"/>
        <v>0</v>
      </c>
      <c r="CX32">
        <f t="shared" si="33"/>
        <v>0</v>
      </c>
      <c r="CY32">
        <f t="shared" si="34"/>
        <v>66.962000000000003</v>
      </c>
      <c r="CZ32">
        <f t="shared" si="35"/>
        <v>9.5660000000000007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1010</v>
      </c>
      <c r="DV32" t="s">
        <v>47</v>
      </c>
      <c r="DW32" t="s">
        <v>47</v>
      </c>
      <c r="DX32">
        <v>1</v>
      </c>
      <c r="EE32">
        <v>35867351</v>
      </c>
      <c r="EF32">
        <v>1</v>
      </c>
      <c r="EG32" t="s">
        <v>17</v>
      </c>
      <c r="EH32">
        <v>0</v>
      </c>
      <c r="EI32" t="s">
        <v>3</v>
      </c>
      <c r="EJ32">
        <v>4</v>
      </c>
      <c r="EK32">
        <v>0</v>
      </c>
      <c r="EL32" t="s">
        <v>18</v>
      </c>
      <c r="EM32" t="s">
        <v>19</v>
      </c>
      <c r="EO32" t="s">
        <v>3</v>
      </c>
      <c r="EQ32">
        <v>0</v>
      </c>
      <c r="ER32">
        <v>97.699200000000005</v>
      </c>
      <c r="ES32">
        <v>0</v>
      </c>
      <c r="ET32">
        <v>0</v>
      </c>
      <c r="EU32">
        <v>0</v>
      </c>
      <c r="EV32">
        <v>100.75230000000001</v>
      </c>
      <c r="EW32">
        <v>0.77600000000000002</v>
      </c>
      <c r="EX32">
        <v>0</v>
      </c>
      <c r="EY32">
        <v>0</v>
      </c>
      <c r="FQ32">
        <v>0</v>
      </c>
      <c r="FR32">
        <f t="shared" si="36"/>
        <v>0</v>
      </c>
      <c r="FS32">
        <v>0</v>
      </c>
      <c r="FX32">
        <v>63</v>
      </c>
      <c r="FY32">
        <v>10.199999999999999</v>
      </c>
      <c r="GA32" t="s">
        <v>3</v>
      </c>
      <c r="GD32">
        <v>0</v>
      </c>
      <c r="GF32">
        <v>73335355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37"/>
        <v>0</v>
      </c>
      <c r="GM32">
        <f t="shared" si="38"/>
        <v>172.19</v>
      </c>
      <c r="GN32">
        <f t="shared" si="39"/>
        <v>0</v>
      </c>
      <c r="GO32">
        <f t="shared" si="40"/>
        <v>0</v>
      </c>
      <c r="GP32">
        <f t="shared" si="41"/>
        <v>172.19</v>
      </c>
      <c r="GR32">
        <v>0</v>
      </c>
      <c r="GS32">
        <v>3</v>
      </c>
      <c r="GT32">
        <v>0</v>
      </c>
      <c r="GU32" t="s">
        <v>3</v>
      </c>
      <c r="GV32">
        <v>0</v>
      </c>
      <c r="GW32">
        <v>1</v>
      </c>
      <c r="GX32">
        <f t="shared" si="42"/>
        <v>0</v>
      </c>
      <c r="HA32">
        <v>0</v>
      </c>
      <c r="HB32">
        <v>0</v>
      </c>
      <c r="IK32">
        <v>0</v>
      </c>
    </row>
    <row r="33" spans="1:245" x14ac:dyDescent="0.2">
      <c r="A33">
        <v>17</v>
      </c>
      <c r="B33">
        <v>1</v>
      </c>
      <c r="C33">
        <f>ROW(SmtRes!A29)</f>
        <v>29</v>
      </c>
      <c r="D33">
        <f>ROW(EtalonRes!A28)</f>
        <v>28</v>
      </c>
      <c r="E33" t="s">
        <v>49</v>
      </c>
      <c r="F33" t="s">
        <v>50</v>
      </c>
      <c r="G33" t="s">
        <v>51</v>
      </c>
      <c r="H33" t="s">
        <v>52</v>
      </c>
      <c r="I33">
        <f>ROUND(1/10,9)</f>
        <v>0.1</v>
      </c>
      <c r="J33">
        <v>0</v>
      </c>
      <c r="O33">
        <f t="shared" si="14"/>
        <v>1422.99</v>
      </c>
      <c r="P33">
        <f t="shared" si="15"/>
        <v>64.45</v>
      </c>
      <c r="Q33">
        <f t="shared" si="16"/>
        <v>332.04</v>
      </c>
      <c r="R33">
        <f t="shared" si="17"/>
        <v>67.760000000000005</v>
      </c>
      <c r="S33">
        <f t="shared" si="18"/>
        <v>1026.5</v>
      </c>
      <c r="T33">
        <f t="shared" si="19"/>
        <v>0</v>
      </c>
      <c r="U33">
        <f t="shared" si="20"/>
        <v>5.6929600000000002</v>
      </c>
      <c r="V33">
        <f t="shared" si="21"/>
        <v>0</v>
      </c>
      <c r="W33">
        <f t="shared" si="22"/>
        <v>0</v>
      </c>
      <c r="X33">
        <f t="shared" si="23"/>
        <v>718.55</v>
      </c>
      <c r="Y33">
        <f t="shared" si="24"/>
        <v>102.65</v>
      </c>
      <c r="AA33">
        <v>36050692</v>
      </c>
      <c r="AB33">
        <v>15239.452799999999</v>
      </c>
      <c r="AC33">
        <v>644.49990000000003</v>
      </c>
      <c r="AD33">
        <v>2919.0792000000001</v>
      </c>
      <c r="AE33">
        <v>677.60500000000002</v>
      </c>
      <c r="AF33">
        <v>10265.045700000001</v>
      </c>
      <c r="AG33">
        <v>0</v>
      </c>
      <c r="AH33">
        <v>56.929600000000001</v>
      </c>
      <c r="AI33">
        <v>0</v>
      </c>
      <c r="AJ33">
        <v>0</v>
      </c>
      <c r="AK33">
        <v>13446.575999999999</v>
      </c>
      <c r="AL33">
        <v>696.58069999999998</v>
      </c>
      <c r="AM33">
        <v>2858.8919999999998</v>
      </c>
      <c r="AN33">
        <v>632.85749999999996</v>
      </c>
      <c r="AO33">
        <v>10941.8619</v>
      </c>
      <c r="AP33">
        <v>0</v>
      </c>
      <c r="AQ33">
        <v>54.192599999999999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53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25"/>
        <v>1422.99</v>
      </c>
      <c r="CQ33">
        <f t="shared" si="26"/>
        <v>644.49990000000003</v>
      </c>
      <c r="CR33">
        <f t="shared" si="27"/>
        <v>3320.4263000000001</v>
      </c>
      <c r="CS33">
        <f t="shared" si="28"/>
        <v>677.60500000000002</v>
      </c>
      <c r="CT33">
        <f t="shared" si="29"/>
        <v>10265.045700000001</v>
      </c>
      <c r="CU33">
        <f t="shared" si="30"/>
        <v>0</v>
      </c>
      <c r="CV33">
        <f t="shared" si="31"/>
        <v>56.929600000000001</v>
      </c>
      <c r="CW33">
        <f t="shared" si="32"/>
        <v>0</v>
      </c>
      <c r="CX33">
        <f t="shared" si="33"/>
        <v>0</v>
      </c>
      <c r="CY33">
        <f t="shared" si="34"/>
        <v>718.55</v>
      </c>
      <c r="CZ33">
        <f t="shared" si="35"/>
        <v>102.65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1010</v>
      </c>
      <c r="DV33" t="s">
        <v>52</v>
      </c>
      <c r="DW33" t="s">
        <v>52</v>
      </c>
      <c r="DX33">
        <v>10</v>
      </c>
      <c r="EE33">
        <v>35867351</v>
      </c>
      <c r="EF33">
        <v>1</v>
      </c>
      <c r="EG33" t="s">
        <v>17</v>
      </c>
      <c r="EH33">
        <v>0</v>
      </c>
      <c r="EI33" t="s">
        <v>3</v>
      </c>
      <c r="EJ33">
        <v>4</v>
      </c>
      <c r="EK33">
        <v>0</v>
      </c>
      <c r="EL33" t="s">
        <v>18</v>
      </c>
      <c r="EM33" t="s">
        <v>19</v>
      </c>
      <c r="EO33" t="s">
        <v>3</v>
      </c>
      <c r="EQ33">
        <v>0</v>
      </c>
      <c r="ER33">
        <v>14343.0144</v>
      </c>
      <c r="ES33">
        <v>664.03020000000004</v>
      </c>
      <c r="ET33">
        <v>3250.1088</v>
      </c>
      <c r="EU33">
        <v>607.28750000000002</v>
      </c>
      <c r="EV33">
        <v>10265.045700000001</v>
      </c>
      <c r="EW33">
        <v>53.097799999999999</v>
      </c>
      <c r="EX33">
        <v>0</v>
      </c>
      <c r="EY33">
        <v>0</v>
      </c>
      <c r="FQ33">
        <v>0</v>
      </c>
      <c r="FR33">
        <f t="shared" si="36"/>
        <v>0</v>
      </c>
      <c r="FS33">
        <v>0</v>
      </c>
      <c r="FX33">
        <v>73.5</v>
      </c>
      <c r="FY33">
        <v>11</v>
      </c>
      <c r="GA33" t="s">
        <v>3</v>
      </c>
      <c r="GD33">
        <v>0</v>
      </c>
      <c r="GF33">
        <v>-921250317</v>
      </c>
      <c r="GG33">
        <v>2</v>
      </c>
      <c r="GH33">
        <v>1</v>
      </c>
      <c r="GI33">
        <v>-2</v>
      </c>
      <c r="GJ33">
        <v>0</v>
      </c>
      <c r="GK33">
        <f>ROUND(R33*(R12)/100,2)</f>
        <v>73.180000000000007</v>
      </c>
      <c r="GL33">
        <f t="shared" si="37"/>
        <v>0</v>
      </c>
      <c r="GM33">
        <f t="shared" si="38"/>
        <v>2317.37</v>
      </c>
      <c r="GN33">
        <f t="shared" si="39"/>
        <v>0</v>
      </c>
      <c r="GO33">
        <f t="shared" si="40"/>
        <v>0</v>
      </c>
      <c r="GP33">
        <f t="shared" si="41"/>
        <v>2317.37</v>
      </c>
      <c r="GR33">
        <v>0</v>
      </c>
      <c r="GS33">
        <v>3</v>
      </c>
      <c r="GT33">
        <v>0</v>
      </c>
      <c r="GU33" t="s">
        <v>3</v>
      </c>
      <c r="GV33">
        <v>0</v>
      </c>
      <c r="GW33">
        <v>1</v>
      </c>
      <c r="GX33">
        <f t="shared" si="42"/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C34">
        <f>ROW(SmtRes!A33)</f>
        <v>33</v>
      </c>
      <c r="D34">
        <f>ROW(EtalonRes!A32)</f>
        <v>32</v>
      </c>
      <c r="E34" t="s">
        <v>54</v>
      </c>
      <c r="F34" t="s">
        <v>55</v>
      </c>
      <c r="G34" t="s">
        <v>56</v>
      </c>
      <c r="H34" t="s">
        <v>57</v>
      </c>
      <c r="I34">
        <f>ROUND(1/10,9)</f>
        <v>0.1</v>
      </c>
      <c r="J34">
        <v>0</v>
      </c>
      <c r="O34">
        <f t="shared" si="14"/>
        <v>588.27</v>
      </c>
      <c r="P34">
        <f t="shared" si="15"/>
        <v>48.09</v>
      </c>
      <c r="Q34">
        <f t="shared" si="16"/>
        <v>502.93</v>
      </c>
      <c r="R34">
        <f t="shared" si="17"/>
        <v>96.34</v>
      </c>
      <c r="S34">
        <f t="shared" si="18"/>
        <v>37.25</v>
      </c>
      <c r="T34">
        <f t="shared" si="19"/>
        <v>0</v>
      </c>
      <c r="U34">
        <f t="shared" si="20"/>
        <v>0.26883000000000001</v>
      </c>
      <c r="V34">
        <f t="shared" si="21"/>
        <v>0</v>
      </c>
      <c r="W34">
        <f t="shared" si="22"/>
        <v>0</v>
      </c>
      <c r="X34">
        <f t="shared" si="23"/>
        <v>26.08</v>
      </c>
      <c r="Y34">
        <f t="shared" si="24"/>
        <v>3.73</v>
      </c>
      <c r="AA34">
        <v>36050692</v>
      </c>
      <c r="AB34">
        <v>5615.3216000000002</v>
      </c>
      <c r="AC34">
        <v>480.91629999999998</v>
      </c>
      <c r="AD34">
        <v>5210.7623999999996</v>
      </c>
      <c r="AE34">
        <v>963.39660000000003</v>
      </c>
      <c r="AF34">
        <v>372.50850000000003</v>
      </c>
      <c r="AG34">
        <v>0</v>
      </c>
      <c r="AH34">
        <v>2.6882999999999999</v>
      </c>
      <c r="AI34">
        <v>0</v>
      </c>
      <c r="AJ34">
        <v>0</v>
      </c>
      <c r="AK34">
        <v>5500.7232000000004</v>
      </c>
      <c r="AL34">
        <v>495.79</v>
      </c>
      <c r="AM34">
        <v>4728.2843999999996</v>
      </c>
      <c r="AN34">
        <v>1096.6323</v>
      </c>
      <c r="AO34">
        <v>421.63049999999998</v>
      </c>
      <c r="AP34">
        <v>0</v>
      </c>
      <c r="AQ34">
        <v>2.7927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58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25"/>
        <v>588.27</v>
      </c>
      <c r="CQ34">
        <f t="shared" si="26"/>
        <v>480.91629999999998</v>
      </c>
      <c r="CR34">
        <f t="shared" si="27"/>
        <v>5029.2789000000002</v>
      </c>
      <c r="CS34">
        <f t="shared" si="28"/>
        <v>963.39660000000003</v>
      </c>
      <c r="CT34">
        <f t="shared" si="29"/>
        <v>372.50850000000003</v>
      </c>
      <c r="CU34">
        <f t="shared" si="30"/>
        <v>0</v>
      </c>
      <c r="CV34">
        <f t="shared" si="31"/>
        <v>2.6882999999999999</v>
      </c>
      <c r="CW34">
        <f t="shared" si="32"/>
        <v>0</v>
      </c>
      <c r="CX34">
        <f t="shared" si="33"/>
        <v>0</v>
      </c>
      <c r="CY34">
        <f t="shared" si="34"/>
        <v>26.074999999999999</v>
      </c>
      <c r="CZ34">
        <f t="shared" si="35"/>
        <v>3.7250000000000001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1013</v>
      </c>
      <c r="DV34" t="s">
        <v>57</v>
      </c>
      <c r="DW34" t="s">
        <v>57</v>
      </c>
      <c r="DX34">
        <v>1</v>
      </c>
      <c r="EE34">
        <v>35867351</v>
      </c>
      <c r="EF34">
        <v>1</v>
      </c>
      <c r="EG34" t="s">
        <v>17</v>
      </c>
      <c r="EH34">
        <v>0</v>
      </c>
      <c r="EI34" t="s">
        <v>3</v>
      </c>
      <c r="EJ34">
        <v>4</v>
      </c>
      <c r="EK34">
        <v>0</v>
      </c>
      <c r="EL34" t="s">
        <v>18</v>
      </c>
      <c r="EM34" t="s">
        <v>19</v>
      </c>
      <c r="EO34" t="s">
        <v>3</v>
      </c>
      <c r="EQ34">
        <v>0</v>
      </c>
      <c r="ER34">
        <v>5271.5263999999997</v>
      </c>
      <c r="ES34">
        <v>545.36900000000003</v>
      </c>
      <c r="ET34">
        <v>5162.5146000000004</v>
      </c>
      <c r="EU34">
        <v>1096.6323</v>
      </c>
      <c r="EV34">
        <v>392.976</v>
      </c>
      <c r="EW34">
        <v>2.7143999999999999</v>
      </c>
      <c r="EX34">
        <v>0</v>
      </c>
      <c r="EY34">
        <v>0</v>
      </c>
      <c r="FQ34">
        <v>0</v>
      </c>
      <c r="FR34">
        <f t="shared" si="36"/>
        <v>0</v>
      </c>
      <c r="FS34">
        <v>0</v>
      </c>
      <c r="FX34">
        <v>72.099999999999994</v>
      </c>
      <c r="FY34">
        <v>11</v>
      </c>
      <c r="GA34" t="s">
        <v>3</v>
      </c>
      <c r="GD34">
        <v>0</v>
      </c>
      <c r="GF34">
        <v>1243036331</v>
      </c>
      <c r="GG34">
        <v>2</v>
      </c>
      <c r="GH34">
        <v>1</v>
      </c>
      <c r="GI34">
        <v>-2</v>
      </c>
      <c r="GJ34">
        <v>0</v>
      </c>
      <c r="GK34">
        <f>ROUND(R34*(R12)/100,2)</f>
        <v>104.05</v>
      </c>
      <c r="GL34">
        <f t="shared" si="37"/>
        <v>0</v>
      </c>
      <c r="GM34">
        <f t="shared" si="38"/>
        <v>722.13</v>
      </c>
      <c r="GN34">
        <f t="shared" si="39"/>
        <v>0</v>
      </c>
      <c r="GO34">
        <f t="shared" si="40"/>
        <v>0</v>
      </c>
      <c r="GP34">
        <f t="shared" si="41"/>
        <v>722.13</v>
      </c>
      <c r="GR34">
        <v>0</v>
      </c>
      <c r="GS34">
        <v>3</v>
      </c>
      <c r="GT34">
        <v>0</v>
      </c>
      <c r="GU34" t="s">
        <v>3</v>
      </c>
      <c r="GV34">
        <v>0</v>
      </c>
      <c r="GW34">
        <v>1</v>
      </c>
      <c r="GX34">
        <f t="shared" si="42"/>
        <v>0</v>
      </c>
      <c r="HA34">
        <v>0</v>
      </c>
      <c r="HB34">
        <v>0</v>
      </c>
      <c r="IK34">
        <v>0</v>
      </c>
    </row>
    <row r="35" spans="1:245" x14ac:dyDescent="0.2">
      <c r="A35">
        <v>17</v>
      </c>
      <c r="B35">
        <v>1</v>
      </c>
      <c r="C35">
        <f>ROW(SmtRes!A39)</f>
        <v>39</v>
      </c>
      <c r="D35">
        <f>ROW(EtalonRes!A38)</f>
        <v>38</v>
      </c>
      <c r="E35" t="s">
        <v>59</v>
      </c>
      <c r="F35" t="s">
        <v>60</v>
      </c>
      <c r="G35" t="s">
        <v>61</v>
      </c>
      <c r="H35" t="s">
        <v>47</v>
      </c>
      <c r="I35">
        <v>1</v>
      </c>
      <c r="J35">
        <v>0</v>
      </c>
      <c r="O35">
        <f t="shared" si="14"/>
        <v>1055.74</v>
      </c>
      <c r="P35">
        <f t="shared" si="15"/>
        <v>135.33000000000001</v>
      </c>
      <c r="Q35">
        <f t="shared" si="16"/>
        <v>26.58</v>
      </c>
      <c r="R35">
        <f t="shared" si="17"/>
        <v>0.47</v>
      </c>
      <c r="S35">
        <f t="shared" si="18"/>
        <v>893.83</v>
      </c>
      <c r="T35">
        <f t="shared" si="19"/>
        <v>0</v>
      </c>
      <c r="U35">
        <f t="shared" si="20"/>
        <v>5.0571999999999999</v>
      </c>
      <c r="V35">
        <f t="shared" si="21"/>
        <v>0</v>
      </c>
      <c r="W35">
        <f t="shared" si="22"/>
        <v>0</v>
      </c>
      <c r="X35">
        <f t="shared" si="23"/>
        <v>625.67999999999995</v>
      </c>
      <c r="Y35">
        <f t="shared" si="24"/>
        <v>89.38</v>
      </c>
      <c r="AA35">
        <v>36050692</v>
      </c>
      <c r="AB35">
        <v>1015.417</v>
      </c>
      <c r="AC35">
        <v>135.3261</v>
      </c>
      <c r="AD35">
        <v>26.846399999999999</v>
      </c>
      <c r="AE35">
        <v>0.47320000000000001</v>
      </c>
      <c r="AF35">
        <v>893.83</v>
      </c>
      <c r="AG35">
        <v>0</v>
      </c>
      <c r="AH35">
        <v>5.0571999999999999</v>
      </c>
      <c r="AI35">
        <v>0</v>
      </c>
      <c r="AJ35">
        <v>0</v>
      </c>
      <c r="AK35">
        <v>1068.8599999999999</v>
      </c>
      <c r="AL35">
        <v>147.22290000000001</v>
      </c>
      <c r="AM35">
        <v>25.267199999999999</v>
      </c>
      <c r="AN35">
        <v>0.55120000000000002</v>
      </c>
      <c r="AO35">
        <v>983.21299999999997</v>
      </c>
      <c r="AP35">
        <v>0</v>
      </c>
      <c r="AQ35">
        <v>5.1109999999999998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62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25"/>
        <v>1055.74</v>
      </c>
      <c r="CQ35">
        <f t="shared" si="26"/>
        <v>135.3261</v>
      </c>
      <c r="CR35">
        <f t="shared" si="27"/>
        <v>26.577999999999999</v>
      </c>
      <c r="CS35">
        <f t="shared" si="28"/>
        <v>0.47320000000000001</v>
      </c>
      <c r="CT35">
        <f t="shared" si="29"/>
        <v>893.83</v>
      </c>
      <c r="CU35">
        <f t="shared" si="30"/>
        <v>0</v>
      </c>
      <c r="CV35">
        <f t="shared" si="31"/>
        <v>5.0571999999999999</v>
      </c>
      <c r="CW35">
        <f t="shared" si="32"/>
        <v>0</v>
      </c>
      <c r="CX35">
        <f t="shared" si="33"/>
        <v>0</v>
      </c>
      <c r="CY35">
        <f t="shared" si="34"/>
        <v>625.68100000000004</v>
      </c>
      <c r="CZ35">
        <f t="shared" si="35"/>
        <v>89.382999999999996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1010</v>
      </c>
      <c r="DV35" t="s">
        <v>47</v>
      </c>
      <c r="DW35" t="s">
        <v>47</v>
      </c>
      <c r="DX35">
        <v>1</v>
      </c>
      <c r="EE35">
        <v>35867351</v>
      </c>
      <c r="EF35">
        <v>1</v>
      </c>
      <c r="EG35" t="s">
        <v>17</v>
      </c>
      <c r="EH35">
        <v>0</v>
      </c>
      <c r="EI35" t="s">
        <v>3</v>
      </c>
      <c r="EJ35">
        <v>4</v>
      </c>
      <c r="EK35">
        <v>0</v>
      </c>
      <c r="EL35" t="s">
        <v>18</v>
      </c>
      <c r="EM35" t="s">
        <v>19</v>
      </c>
      <c r="EO35" t="s">
        <v>3</v>
      </c>
      <c r="EQ35">
        <v>0</v>
      </c>
      <c r="ER35">
        <v>972.6626</v>
      </c>
      <c r="ES35">
        <v>159.11969999999999</v>
      </c>
      <c r="ET35">
        <v>26.583200000000001</v>
      </c>
      <c r="EU35">
        <v>0.47839999999999999</v>
      </c>
      <c r="EV35">
        <v>884.89170000000001</v>
      </c>
      <c r="EW35">
        <v>5.649</v>
      </c>
      <c r="EX35">
        <v>0</v>
      </c>
      <c r="EY35">
        <v>0</v>
      </c>
      <c r="FQ35">
        <v>0</v>
      </c>
      <c r="FR35">
        <f t="shared" si="36"/>
        <v>0</v>
      </c>
      <c r="FS35">
        <v>0</v>
      </c>
      <c r="FX35">
        <v>67.900000000000006</v>
      </c>
      <c r="FY35">
        <v>9.1</v>
      </c>
      <c r="GA35" t="s">
        <v>3</v>
      </c>
      <c r="GD35">
        <v>0</v>
      </c>
      <c r="GF35">
        <v>1153315770</v>
      </c>
      <c r="GG35">
        <v>2</v>
      </c>
      <c r="GH35">
        <v>1</v>
      </c>
      <c r="GI35">
        <v>-2</v>
      </c>
      <c r="GJ35">
        <v>0</v>
      </c>
      <c r="GK35">
        <f>ROUND(R35*(R12)/100,2)</f>
        <v>0.51</v>
      </c>
      <c r="GL35">
        <f t="shared" si="37"/>
        <v>0</v>
      </c>
      <c r="GM35">
        <f t="shared" si="38"/>
        <v>1771.31</v>
      </c>
      <c r="GN35">
        <f t="shared" si="39"/>
        <v>0</v>
      </c>
      <c r="GO35">
        <f t="shared" si="40"/>
        <v>0</v>
      </c>
      <c r="GP35">
        <f t="shared" si="41"/>
        <v>1771.31</v>
      </c>
      <c r="GR35">
        <v>0</v>
      </c>
      <c r="GS35">
        <v>3</v>
      </c>
      <c r="GT35">
        <v>0</v>
      </c>
      <c r="GU35" t="s">
        <v>3</v>
      </c>
      <c r="GV35">
        <v>0</v>
      </c>
      <c r="GW35">
        <v>1</v>
      </c>
      <c r="GX35">
        <f t="shared" si="42"/>
        <v>0</v>
      </c>
      <c r="HA35">
        <v>0</v>
      </c>
      <c r="HB35">
        <v>0</v>
      </c>
      <c r="IK35">
        <v>0</v>
      </c>
    </row>
    <row r="36" spans="1:245" x14ac:dyDescent="0.2">
      <c r="A36">
        <v>17</v>
      </c>
      <c r="B36">
        <v>1</v>
      </c>
      <c r="C36">
        <f>ROW(SmtRes!A49)</f>
        <v>49</v>
      </c>
      <c r="D36">
        <f>ROW(EtalonRes!A48)</f>
        <v>48</v>
      </c>
      <c r="E36" t="s">
        <v>63</v>
      </c>
      <c r="F36" t="s">
        <v>64</v>
      </c>
      <c r="G36" t="s">
        <v>65</v>
      </c>
      <c r="H36" t="s">
        <v>66</v>
      </c>
      <c r="I36">
        <v>1</v>
      </c>
      <c r="J36">
        <v>0</v>
      </c>
      <c r="O36">
        <f t="shared" si="14"/>
        <v>3211.76</v>
      </c>
      <c r="P36">
        <f t="shared" si="15"/>
        <v>1618.3</v>
      </c>
      <c r="Q36">
        <f t="shared" si="16"/>
        <v>692.49</v>
      </c>
      <c r="R36">
        <f t="shared" si="17"/>
        <v>285.82</v>
      </c>
      <c r="S36">
        <f t="shared" si="18"/>
        <v>900.97</v>
      </c>
      <c r="T36">
        <f t="shared" si="19"/>
        <v>0</v>
      </c>
      <c r="U36">
        <f t="shared" si="20"/>
        <v>5.6710000000000003</v>
      </c>
      <c r="V36">
        <f t="shared" si="21"/>
        <v>0</v>
      </c>
      <c r="W36">
        <f t="shared" si="22"/>
        <v>0</v>
      </c>
      <c r="X36">
        <f t="shared" si="23"/>
        <v>630.67999999999995</v>
      </c>
      <c r="Y36">
        <f t="shared" si="24"/>
        <v>90.1</v>
      </c>
      <c r="AA36">
        <v>36050692</v>
      </c>
      <c r="AB36">
        <v>3525.9328</v>
      </c>
      <c r="AC36">
        <v>1618.2964999999999</v>
      </c>
      <c r="AD36">
        <v>731.07539999999995</v>
      </c>
      <c r="AE36">
        <v>285.82080000000002</v>
      </c>
      <c r="AF36">
        <v>900.97050000000002</v>
      </c>
      <c r="AG36">
        <v>0</v>
      </c>
      <c r="AH36">
        <v>5.6710000000000003</v>
      </c>
      <c r="AI36">
        <v>0</v>
      </c>
      <c r="AJ36">
        <v>0</v>
      </c>
      <c r="AK36">
        <v>3593.7392</v>
      </c>
      <c r="AL36">
        <v>1788.6434999999999</v>
      </c>
      <c r="AM36">
        <v>782.76760000000002</v>
      </c>
      <c r="AN36">
        <v>294.7527</v>
      </c>
      <c r="AO36">
        <v>948.39</v>
      </c>
      <c r="AP36">
        <v>0</v>
      </c>
      <c r="AQ36">
        <v>5.141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67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25"/>
        <v>3211.76</v>
      </c>
      <c r="CQ36">
        <f t="shared" si="26"/>
        <v>1618.2964999999999</v>
      </c>
      <c r="CR36">
        <f t="shared" si="27"/>
        <v>692.48779999999999</v>
      </c>
      <c r="CS36">
        <f t="shared" si="28"/>
        <v>285.82080000000002</v>
      </c>
      <c r="CT36">
        <f t="shared" si="29"/>
        <v>900.97050000000002</v>
      </c>
      <c r="CU36">
        <f t="shared" si="30"/>
        <v>0</v>
      </c>
      <c r="CV36">
        <f t="shared" si="31"/>
        <v>5.6710000000000003</v>
      </c>
      <c r="CW36">
        <f t="shared" si="32"/>
        <v>0</v>
      </c>
      <c r="CX36">
        <f t="shared" si="33"/>
        <v>0</v>
      </c>
      <c r="CY36">
        <f t="shared" si="34"/>
        <v>630.67899999999997</v>
      </c>
      <c r="CZ36">
        <f t="shared" si="35"/>
        <v>90.096999999999994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1005</v>
      </c>
      <c r="DV36" t="s">
        <v>66</v>
      </c>
      <c r="DW36" t="s">
        <v>66</v>
      </c>
      <c r="DX36">
        <v>1</v>
      </c>
      <c r="EE36">
        <v>35867351</v>
      </c>
      <c r="EF36">
        <v>1</v>
      </c>
      <c r="EG36" t="s">
        <v>17</v>
      </c>
      <c r="EH36">
        <v>0</v>
      </c>
      <c r="EI36" t="s">
        <v>3</v>
      </c>
      <c r="EJ36">
        <v>4</v>
      </c>
      <c r="EK36">
        <v>0</v>
      </c>
      <c r="EL36" t="s">
        <v>18</v>
      </c>
      <c r="EM36" t="s">
        <v>19</v>
      </c>
      <c r="EO36" t="s">
        <v>3</v>
      </c>
      <c r="EQ36">
        <v>0</v>
      </c>
      <c r="ER36">
        <v>3254.7071999999998</v>
      </c>
      <c r="ES36">
        <v>1703.47</v>
      </c>
      <c r="ET36">
        <v>716.30619999999999</v>
      </c>
      <c r="EU36">
        <v>309.63920000000002</v>
      </c>
      <c r="EV36">
        <v>882.0027</v>
      </c>
      <c r="EW36">
        <v>5.141</v>
      </c>
      <c r="EX36">
        <v>0</v>
      </c>
      <c r="EY36">
        <v>0</v>
      </c>
      <c r="FQ36">
        <v>0</v>
      </c>
      <c r="FR36">
        <f t="shared" si="36"/>
        <v>0</v>
      </c>
      <c r="FS36">
        <v>0</v>
      </c>
      <c r="FX36">
        <v>74.2</v>
      </c>
      <c r="FY36">
        <v>9.6999999999999993</v>
      </c>
      <c r="GA36" t="s">
        <v>3</v>
      </c>
      <c r="GD36">
        <v>0</v>
      </c>
      <c r="GF36">
        <v>587695261</v>
      </c>
      <c r="GG36">
        <v>2</v>
      </c>
      <c r="GH36">
        <v>1</v>
      </c>
      <c r="GI36">
        <v>-2</v>
      </c>
      <c r="GJ36">
        <v>0</v>
      </c>
      <c r="GK36">
        <f>ROUND(R36*(R12)/100,2)</f>
        <v>308.69</v>
      </c>
      <c r="GL36">
        <f t="shared" si="37"/>
        <v>0</v>
      </c>
      <c r="GM36">
        <f t="shared" si="38"/>
        <v>4241.2299999999996</v>
      </c>
      <c r="GN36">
        <f t="shared" si="39"/>
        <v>0</v>
      </c>
      <c r="GO36">
        <f t="shared" si="40"/>
        <v>0</v>
      </c>
      <c r="GP36">
        <f t="shared" si="41"/>
        <v>4241.2299999999996</v>
      </c>
      <c r="GR36">
        <v>0</v>
      </c>
      <c r="GS36">
        <v>3</v>
      </c>
      <c r="GT36">
        <v>0</v>
      </c>
      <c r="GU36" t="s">
        <v>3</v>
      </c>
      <c r="GV36">
        <v>0</v>
      </c>
      <c r="GW36">
        <v>1</v>
      </c>
      <c r="GX36">
        <f t="shared" si="42"/>
        <v>0</v>
      </c>
      <c r="HA36">
        <v>0</v>
      </c>
      <c r="HB36">
        <v>0</v>
      </c>
      <c r="IK36">
        <v>0</v>
      </c>
    </row>
    <row r="37" spans="1:245" x14ac:dyDescent="0.2">
      <c r="A37">
        <v>17</v>
      </c>
      <c r="B37">
        <v>1</v>
      </c>
      <c r="C37">
        <f>ROW(SmtRes!A52)</f>
        <v>52</v>
      </c>
      <c r="D37">
        <f>ROW(EtalonRes!A51)</f>
        <v>51</v>
      </c>
      <c r="E37" t="s">
        <v>68</v>
      </c>
      <c r="F37" t="s">
        <v>69</v>
      </c>
      <c r="G37" t="s">
        <v>70</v>
      </c>
      <c r="H37" t="s">
        <v>66</v>
      </c>
      <c r="I37">
        <v>1</v>
      </c>
      <c r="J37">
        <v>0</v>
      </c>
      <c r="O37">
        <f t="shared" si="14"/>
        <v>73.430000000000007</v>
      </c>
      <c r="P37">
        <f t="shared" si="15"/>
        <v>45.55</v>
      </c>
      <c r="Q37">
        <f t="shared" si="16"/>
        <v>17.62</v>
      </c>
      <c r="R37">
        <f t="shared" si="17"/>
        <v>3.54</v>
      </c>
      <c r="S37">
        <f t="shared" si="18"/>
        <v>10.26</v>
      </c>
      <c r="T37">
        <f t="shared" si="19"/>
        <v>0</v>
      </c>
      <c r="U37">
        <f t="shared" si="20"/>
        <v>5.3999999999999999E-2</v>
      </c>
      <c r="V37">
        <f t="shared" si="21"/>
        <v>0</v>
      </c>
      <c r="W37">
        <f t="shared" si="22"/>
        <v>0</v>
      </c>
      <c r="X37">
        <f t="shared" si="23"/>
        <v>8.2100000000000009</v>
      </c>
      <c r="Y37">
        <f t="shared" si="24"/>
        <v>1.03</v>
      </c>
      <c r="AA37">
        <v>36050692</v>
      </c>
      <c r="AB37">
        <v>69.644000000000005</v>
      </c>
      <c r="AC37">
        <v>45.551200000000001</v>
      </c>
      <c r="AD37">
        <v>17.473400000000002</v>
      </c>
      <c r="AE37">
        <v>3.5425</v>
      </c>
      <c r="AF37">
        <v>10.2554</v>
      </c>
      <c r="AG37">
        <v>0</v>
      </c>
      <c r="AH37">
        <v>5.3999999999999999E-2</v>
      </c>
      <c r="AI37">
        <v>0</v>
      </c>
      <c r="AJ37">
        <v>0</v>
      </c>
      <c r="AK37">
        <v>83.27</v>
      </c>
      <c r="AL37">
        <v>46.96</v>
      </c>
      <c r="AM37">
        <v>17.116800000000001</v>
      </c>
      <c r="AN37">
        <v>3.4449999999999998</v>
      </c>
      <c r="AO37">
        <v>11.0191</v>
      </c>
      <c r="AP37">
        <v>0</v>
      </c>
      <c r="AQ37">
        <v>5.5199999999999999E-2</v>
      </c>
      <c r="AR37">
        <v>0</v>
      </c>
      <c r="AS37">
        <v>0</v>
      </c>
      <c r="AT37">
        <v>80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71</v>
      </c>
      <c r="BM37">
        <v>2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80</v>
      </c>
      <c r="CA37">
        <v>10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25"/>
        <v>73.430000000000007</v>
      </c>
      <c r="CQ37">
        <f t="shared" si="26"/>
        <v>45.551200000000001</v>
      </c>
      <c r="CR37">
        <f t="shared" si="27"/>
        <v>17.620100000000001</v>
      </c>
      <c r="CS37">
        <f t="shared" si="28"/>
        <v>3.5425</v>
      </c>
      <c r="CT37">
        <f t="shared" si="29"/>
        <v>10.2554</v>
      </c>
      <c r="CU37">
        <f t="shared" si="30"/>
        <v>0</v>
      </c>
      <c r="CV37">
        <f t="shared" si="31"/>
        <v>5.3999999999999999E-2</v>
      </c>
      <c r="CW37">
        <f t="shared" si="32"/>
        <v>0</v>
      </c>
      <c r="CX37">
        <f t="shared" si="33"/>
        <v>0</v>
      </c>
      <c r="CY37">
        <f t="shared" si="34"/>
        <v>8.2080000000000002</v>
      </c>
      <c r="CZ37">
        <f t="shared" si="35"/>
        <v>1.026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1005</v>
      </c>
      <c r="DV37" t="s">
        <v>66</v>
      </c>
      <c r="DW37" t="s">
        <v>66</v>
      </c>
      <c r="DX37">
        <v>1</v>
      </c>
      <c r="EE37">
        <v>35867354</v>
      </c>
      <c r="EF37">
        <v>1</v>
      </c>
      <c r="EG37" t="s">
        <v>17</v>
      </c>
      <c r="EH37">
        <v>0</v>
      </c>
      <c r="EI37" t="s">
        <v>3</v>
      </c>
      <c r="EJ37">
        <v>4</v>
      </c>
      <c r="EK37">
        <v>2</v>
      </c>
      <c r="EL37" t="s">
        <v>72</v>
      </c>
      <c r="EM37" t="s">
        <v>19</v>
      </c>
      <c r="EO37" t="s">
        <v>3</v>
      </c>
      <c r="EQ37">
        <v>0</v>
      </c>
      <c r="ER37">
        <v>81.756</v>
      </c>
      <c r="ES37">
        <v>43.203200000000002</v>
      </c>
      <c r="ET37">
        <v>17.295100000000001</v>
      </c>
      <c r="EU37">
        <v>3.2174999999999998</v>
      </c>
      <c r="EV37">
        <v>10.91</v>
      </c>
      <c r="EW37">
        <v>5.5199999999999999E-2</v>
      </c>
      <c r="EX37">
        <v>0</v>
      </c>
      <c r="EY37">
        <v>0</v>
      </c>
      <c r="FQ37">
        <v>0</v>
      </c>
      <c r="FR37">
        <f t="shared" si="36"/>
        <v>0</v>
      </c>
      <c r="FS37">
        <v>0</v>
      </c>
      <c r="FX37">
        <v>79.2</v>
      </c>
      <c r="FY37">
        <v>9.1</v>
      </c>
      <c r="GA37" t="s">
        <v>3</v>
      </c>
      <c r="GD37">
        <v>0</v>
      </c>
      <c r="GF37">
        <v>-1214018618</v>
      </c>
      <c r="GG37">
        <v>2</v>
      </c>
      <c r="GH37">
        <v>1</v>
      </c>
      <c r="GI37">
        <v>-2</v>
      </c>
      <c r="GJ37">
        <v>0</v>
      </c>
      <c r="GK37">
        <f>ROUND(R37*(R12)/100,2)</f>
        <v>3.82</v>
      </c>
      <c r="GL37">
        <f t="shared" si="37"/>
        <v>0</v>
      </c>
      <c r="GM37">
        <f t="shared" si="38"/>
        <v>86.49</v>
      </c>
      <c r="GN37">
        <f t="shared" si="39"/>
        <v>0</v>
      </c>
      <c r="GO37">
        <f t="shared" si="40"/>
        <v>0</v>
      </c>
      <c r="GP37">
        <f t="shared" si="41"/>
        <v>86.49</v>
      </c>
      <c r="GR37">
        <v>0</v>
      </c>
      <c r="GS37">
        <v>3</v>
      </c>
      <c r="GT37">
        <v>0</v>
      </c>
      <c r="GU37" t="s">
        <v>3</v>
      </c>
      <c r="GV37">
        <v>0</v>
      </c>
      <c r="GW37">
        <v>1</v>
      </c>
      <c r="GX37">
        <f t="shared" si="42"/>
        <v>0</v>
      </c>
      <c r="HA37">
        <v>0</v>
      </c>
      <c r="HB37">
        <v>0</v>
      </c>
      <c r="IK37">
        <v>0</v>
      </c>
    </row>
    <row r="38" spans="1:245" x14ac:dyDescent="0.2">
      <c r="A38">
        <v>17</v>
      </c>
      <c r="B38">
        <v>1</v>
      </c>
      <c r="C38">
        <f>ROW(SmtRes!A53)</f>
        <v>53</v>
      </c>
      <c r="D38">
        <f>ROW(EtalonRes!A52)</f>
        <v>52</v>
      </c>
      <c r="E38" t="s">
        <v>73</v>
      </c>
      <c r="F38" t="s">
        <v>74</v>
      </c>
      <c r="G38" t="s">
        <v>75</v>
      </c>
      <c r="H38" t="s">
        <v>38</v>
      </c>
      <c r="I38">
        <f>ROUND(1/100,9)</f>
        <v>0.01</v>
      </c>
      <c r="J38">
        <v>0</v>
      </c>
      <c r="O38">
        <f t="shared" si="14"/>
        <v>5.32</v>
      </c>
      <c r="P38">
        <f t="shared" si="15"/>
        <v>0</v>
      </c>
      <c r="Q38">
        <f t="shared" si="16"/>
        <v>0</v>
      </c>
      <c r="R38">
        <f t="shared" si="17"/>
        <v>0</v>
      </c>
      <c r="S38">
        <f t="shared" si="18"/>
        <v>5.32</v>
      </c>
      <c r="T38">
        <f t="shared" si="19"/>
        <v>0</v>
      </c>
      <c r="U38">
        <f t="shared" si="20"/>
        <v>2.9700000000000001E-2</v>
      </c>
      <c r="V38">
        <f t="shared" si="21"/>
        <v>0</v>
      </c>
      <c r="W38">
        <f t="shared" si="22"/>
        <v>0</v>
      </c>
      <c r="X38">
        <f t="shared" si="23"/>
        <v>3.72</v>
      </c>
      <c r="Y38">
        <f t="shared" si="24"/>
        <v>0.53</v>
      </c>
      <c r="AA38">
        <v>36050692</v>
      </c>
      <c r="AB38">
        <v>484.54559999999998</v>
      </c>
      <c r="AC38">
        <v>0</v>
      </c>
      <c r="AD38">
        <v>0</v>
      </c>
      <c r="AE38">
        <v>0</v>
      </c>
      <c r="AF38">
        <v>531.94680000000005</v>
      </c>
      <c r="AG38">
        <v>0</v>
      </c>
      <c r="AH38">
        <v>2.97</v>
      </c>
      <c r="AI38">
        <v>0</v>
      </c>
      <c r="AJ38">
        <v>0</v>
      </c>
      <c r="AK38">
        <v>579.34799999999996</v>
      </c>
      <c r="AL38">
        <v>0</v>
      </c>
      <c r="AM38">
        <v>0</v>
      </c>
      <c r="AN38">
        <v>0</v>
      </c>
      <c r="AO38">
        <v>558.2808</v>
      </c>
      <c r="AP38">
        <v>0</v>
      </c>
      <c r="AQ38">
        <v>3.234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76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25"/>
        <v>5.32</v>
      </c>
      <c r="CQ38">
        <f t="shared" si="26"/>
        <v>0</v>
      </c>
      <c r="CR38">
        <f t="shared" si="27"/>
        <v>0</v>
      </c>
      <c r="CS38">
        <f t="shared" si="28"/>
        <v>0</v>
      </c>
      <c r="CT38">
        <f t="shared" si="29"/>
        <v>531.94680000000005</v>
      </c>
      <c r="CU38">
        <f t="shared" si="30"/>
        <v>0</v>
      </c>
      <c r="CV38">
        <f t="shared" si="31"/>
        <v>2.97</v>
      </c>
      <c r="CW38">
        <f t="shared" si="32"/>
        <v>0</v>
      </c>
      <c r="CX38">
        <f t="shared" si="33"/>
        <v>0</v>
      </c>
      <c r="CY38">
        <f t="shared" si="34"/>
        <v>3.7240000000000002</v>
      </c>
      <c r="CZ38">
        <f t="shared" si="35"/>
        <v>0.53200000000000003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1005</v>
      </c>
      <c r="DV38" t="s">
        <v>38</v>
      </c>
      <c r="DW38" t="s">
        <v>38</v>
      </c>
      <c r="DX38">
        <v>100</v>
      </c>
      <c r="EE38">
        <v>35867351</v>
      </c>
      <c r="EF38">
        <v>1</v>
      </c>
      <c r="EG38" t="s">
        <v>17</v>
      </c>
      <c r="EH38">
        <v>0</v>
      </c>
      <c r="EI38" t="s">
        <v>3</v>
      </c>
      <c r="EJ38">
        <v>4</v>
      </c>
      <c r="EK38">
        <v>0</v>
      </c>
      <c r="EL38" t="s">
        <v>18</v>
      </c>
      <c r="EM38" t="s">
        <v>19</v>
      </c>
      <c r="EO38" t="s">
        <v>3</v>
      </c>
      <c r="EQ38">
        <v>0</v>
      </c>
      <c r="ER38">
        <v>531.94680000000005</v>
      </c>
      <c r="ES38">
        <v>0</v>
      </c>
      <c r="ET38">
        <v>0</v>
      </c>
      <c r="EU38">
        <v>0</v>
      </c>
      <c r="EV38">
        <v>505.61279999999999</v>
      </c>
      <c r="EW38">
        <v>3.5310000000000001</v>
      </c>
      <c r="EX38">
        <v>0</v>
      </c>
      <c r="EY38">
        <v>0</v>
      </c>
      <c r="FQ38">
        <v>0</v>
      </c>
      <c r="FR38">
        <f t="shared" si="36"/>
        <v>0</v>
      </c>
      <c r="FS38">
        <v>0</v>
      </c>
      <c r="FX38">
        <v>66.5</v>
      </c>
      <c r="FY38">
        <v>10.4</v>
      </c>
      <c r="GA38" t="s">
        <v>3</v>
      </c>
      <c r="GD38">
        <v>0</v>
      </c>
      <c r="GF38">
        <v>-598710385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37"/>
        <v>0</v>
      </c>
      <c r="GM38">
        <f t="shared" si="38"/>
        <v>9.57</v>
      </c>
      <c r="GN38">
        <f t="shared" si="39"/>
        <v>0</v>
      </c>
      <c r="GO38">
        <f t="shared" si="40"/>
        <v>0</v>
      </c>
      <c r="GP38">
        <f t="shared" si="41"/>
        <v>9.57</v>
      </c>
      <c r="GR38">
        <v>0</v>
      </c>
      <c r="GS38">
        <v>3</v>
      </c>
      <c r="GT38">
        <v>0</v>
      </c>
      <c r="GU38" t="s">
        <v>3</v>
      </c>
      <c r="GV38">
        <v>0</v>
      </c>
      <c r="GW38">
        <v>1</v>
      </c>
      <c r="GX38">
        <f t="shared" si="42"/>
        <v>0</v>
      </c>
      <c r="HA38">
        <v>0</v>
      </c>
      <c r="HB38">
        <v>0</v>
      </c>
      <c r="IK38">
        <v>0</v>
      </c>
    </row>
    <row r="39" spans="1:245" x14ac:dyDescent="0.2">
      <c r="A39">
        <v>17</v>
      </c>
      <c r="B39">
        <v>1</v>
      </c>
      <c r="C39">
        <f>ROW(SmtRes!A63)</f>
        <v>63</v>
      </c>
      <c r="D39">
        <f>ROW(EtalonRes!A62)</f>
        <v>62</v>
      </c>
      <c r="E39" t="s">
        <v>77</v>
      </c>
      <c r="F39" t="s">
        <v>78</v>
      </c>
      <c r="G39" t="s">
        <v>79</v>
      </c>
      <c r="H39" t="s">
        <v>38</v>
      </c>
      <c r="I39">
        <f>ROUND(1/100,9)</f>
        <v>0.01</v>
      </c>
      <c r="J39">
        <v>0</v>
      </c>
      <c r="O39">
        <f t="shared" si="14"/>
        <v>817.26</v>
      </c>
      <c r="P39">
        <f t="shared" si="15"/>
        <v>756.14</v>
      </c>
      <c r="Q39">
        <f t="shared" si="16"/>
        <v>22.91</v>
      </c>
      <c r="R39">
        <f t="shared" si="17"/>
        <v>15.95</v>
      </c>
      <c r="S39">
        <f t="shared" si="18"/>
        <v>38.21</v>
      </c>
      <c r="T39">
        <f t="shared" si="19"/>
        <v>0</v>
      </c>
      <c r="U39">
        <f t="shared" si="20"/>
        <v>0.199152</v>
      </c>
      <c r="V39">
        <f t="shared" si="21"/>
        <v>0</v>
      </c>
      <c r="W39">
        <f t="shared" si="22"/>
        <v>0</v>
      </c>
      <c r="X39">
        <f t="shared" si="23"/>
        <v>26.75</v>
      </c>
      <c r="Y39">
        <f t="shared" si="24"/>
        <v>3.82</v>
      </c>
      <c r="AA39">
        <v>36050692</v>
      </c>
      <c r="AB39">
        <v>67465.835999999996</v>
      </c>
      <c r="AC39">
        <v>75613.703299999994</v>
      </c>
      <c r="AD39">
        <v>2218.4387999999999</v>
      </c>
      <c r="AE39">
        <v>1594.5863999999999</v>
      </c>
      <c r="AF39">
        <v>3820.5648000000001</v>
      </c>
      <c r="AG39">
        <v>0</v>
      </c>
      <c r="AH39">
        <v>19.915199999999999</v>
      </c>
      <c r="AI39">
        <v>0</v>
      </c>
      <c r="AJ39">
        <v>0</v>
      </c>
      <c r="AK39">
        <v>77960.521599999993</v>
      </c>
      <c r="AL39">
        <v>70064.073699999994</v>
      </c>
      <c r="AM39">
        <v>2238.9798999999998</v>
      </c>
      <c r="AN39">
        <v>1704.0188000000001</v>
      </c>
      <c r="AO39">
        <v>3360.6819999999998</v>
      </c>
      <c r="AP39">
        <v>0</v>
      </c>
      <c r="AQ39">
        <v>16.9648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80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25"/>
        <v>817.26</v>
      </c>
      <c r="CQ39">
        <f t="shared" si="26"/>
        <v>75613.703299999994</v>
      </c>
      <c r="CR39">
        <f t="shared" si="27"/>
        <v>2290.7874000000002</v>
      </c>
      <c r="CS39">
        <f t="shared" si="28"/>
        <v>1594.5863999999999</v>
      </c>
      <c r="CT39">
        <f t="shared" si="29"/>
        <v>3820.5648000000001</v>
      </c>
      <c r="CU39">
        <f t="shared" si="30"/>
        <v>0</v>
      </c>
      <c r="CV39">
        <f t="shared" si="31"/>
        <v>19.915199999999999</v>
      </c>
      <c r="CW39">
        <f t="shared" si="32"/>
        <v>0</v>
      </c>
      <c r="CX39">
        <f t="shared" si="33"/>
        <v>0</v>
      </c>
      <c r="CY39">
        <f t="shared" si="34"/>
        <v>26.747</v>
      </c>
      <c r="CZ39">
        <f t="shared" si="35"/>
        <v>3.8210000000000002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1005</v>
      </c>
      <c r="DV39" t="s">
        <v>38</v>
      </c>
      <c r="DW39" t="s">
        <v>38</v>
      </c>
      <c r="DX39">
        <v>100</v>
      </c>
      <c r="EE39">
        <v>35867351</v>
      </c>
      <c r="EF39">
        <v>1</v>
      </c>
      <c r="EG39" t="s">
        <v>17</v>
      </c>
      <c r="EH39">
        <v>0</v>
      </c>
      <c r="EI39" t="s">
        <v>3</v>
      </c>
      <c r="EJ39">
        <v>4</v>
      </c>
      <c r="EK39">
        <v>0</v>
      </c>
      <c r="EL39" t="s">
        <v>18</v>
      </c>
      <c r="EM39" t="s">
        <v>19</v>
      </c>
      <c r="EO39" t="s">
        <v>3</v>
      </c>
      <c r="EQ39">
        <v>0</v>
      </c>
      <c r="ER39">
        <v>68965.076799999995</v>
      </c>
      <c r="ES39">
        <v>70757.777400000006</v>
      </c>
      <c r="ET39">
        <v>2259.5210000000002</v>
      </c>
      <c r="EU39">
        <v>1563.32</v>
      </c>
      <c r="EV39">
        <v>3891.3159999999998</v>
      </c>
      <c r="EW39">
        <v>16.7804</v>
      </c>
      <c r="EX39">
        <v>0</v>
      </c>
      <c r="EY39">
        <v>0</v>
      </c>
      <c r="FQ39">
        <v>0</v>
      </c>
      <c r="FR39">
        <f t="shared" si="36"/>
        <v>0</v>
      </c>
      <c r="FS39">
        <v>0</v>
      </c>
      <c r="FX39">
        <v>65.099999999999994</v>
      </c>
      <c r="FY39">
        <v>9.1999999999999993</v>
      </c>
      <c r="GA39" t="s">
        <v>3</v>
      </c>
      <c r="GD39">
        <v>0</v>
      </c>
      <c r="GF39">
        <v>-1091473145</v>
      </c>
      <c r="GG39">
        <v>2</v>
      </c>
      <c r="GH39">
        <v>1</v>
      </c>
      <c r="GI39">
        <v>-2</v>
      </c>
      <c r="GJ39">
        <v>0</v>
      </c>
      <c r="GK39">
        <f>ROUND(R39*(R12)/100,2)</f>
        <v>17.23</v>
      </c>
      <c r="GL39">
        <f t="shared" si="37"/>
        <v>0</v>
      </c>
      <c r="GM39">
        <f t="shared" si="38"/>
        <v>865.06</v>
      </c>
      <c r="GN39">
        <f t="shared" si="39"/>
        <v>0</v>
      </c>
      <c r="GO39">
        <f t="shared" si="40"/>
        <v>0</v>
      </c>
      <c r="GP39">
        <f t="shared" si="41"/>
        <v>865.06</v>
      </c>
      <c r="GR39">
        <v>0</v>
      </c>
      <c r="GS39">
        <v>3</v>
      </c>
      <c r="GT39">
        <v>0</v>
      </c>
      <c r="GU39" t="s">
        <v>3</v>
      </c>
      <c r="GV39">
        <v>0</v>
      </c>
      <c r="GW39">
        <v>1</v>
      </c>
      <c r="GX39">
        <f t="shared" si="42"/>
        <v>0</v>
      </c>
      <c r="HA39">
        <v>0</v>
      </c>
      <c r="HB39">
        <v>0</v>
      </c>
      <c r="IK39">
        <v>0</v>
      </c>
    </row>
    <row r="40" spans="1:245" x14ac:dyDescent="0.2">
      <c r="A40">
        <v>17</v>
      </c>
      <c r="B40">
        <v>1</v>
      </c>
      <c r="C40">
        <f>ROW(SmtRes!A66)</f>
        <v>66</v>
      </c>
      <c r="D40">
        <f>ROW(EtalonRes!A65)</f>
        <v>65</v>
      </c>
      <c r="E40" t="s">
        <v>81</v>
      </c>
      <c r="F40" t="s">
        <v>82</v>
      </c>
      <c r="G40" t="s">
        <v>83</v>
      </c>
      <c r="H40" t="s">
        <v>66</v>
      </c>
      <c r="I40">
        <v>1</v>
      </c>
      <c r="J40">
        <v>0</v>
      </c>
      <c r="O40">
        <f t="shared" si="14"/>
        <v>343.68</v>
      </c>
      <c r="P40">
        <f t="shared" si="15"/>
        <v>24.19</v>
      </c>
      <c r="Q40">
        <f t="shared" si="16"/>
        <v>16.18</v>
      </c>
      <c r="R40">
        <f t="shared" si="17"/>
        <v>3.14</v>
      </c>
      <c r="S40">
        <f t="shared" si="18"/>
        <v>303.31</v>
      </c>
      <c r="T40">
        <f t="shared" si="19"/>
        <v>0</v>
      </c>
      <c r="U40">
        <f t="shared" si="20"/>
        <v>1.7672000000000001</v>
      </c>
      <c r="V40">
        <f t="shared" si="21"/>
        <v>0</v>
      </c>
      <c r="W40">
        <f t="shared" si="22"/>
        <v>0</v>
      </c>
      <c r="X40">
        <f t="shared" si="23"/>
        <v>212.32</v>
      </c>
      <c r="Y40">
        <f t="shared" si="24"/>
        <v>30.33</v>
      </c>
      <c r="AA40">
        <v>36050692</v>
      </c>
      <c r="AB40">
        <v>414.07299999999998</v>
      </c>
      <c r="AC40">
        <v>24.194700000000001</v>
      </c>
      <c r="AD40">
        <v>16.5672</v>
      </c>
      <c r="AE40">
        <v>3.1360000000000001</v>
      </c>
      <c r="AF40">
        <v>303.30900000000003</v>
      </c>
      <c r="AG40">
        <v>0</v>
      </c>
      <c r="AH40">
        <v>1.7672000000000001</v>
      </c>
      <c r="AI40">
        <v>0</v>
      </c>
      <c r="AJ40">
        <v>0</v>
      </c>
      <c r="AK40">
        <v>342.55130000000003</v>
      </c>
      <c r="AL40">
        <v>22.5504</v>
      </c>
      <c r="AM40">
        <v>16.726500000000001</v>
      </c>
      <c r="AN40">
        <v>3.2</v>
      </c>
      <c r="AO40">
        <v>343.75020000000001</v>
      </c>
      <c r="AP40">
        <v>0</v>
      </c>
      <c r="AQ40">
        <v>2.0491999999999999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84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25"/>
        <v>343.68</v>
      </c>
      <c r="CQ40">
        <f t="shared" si="26"/>
        <v>24.194700000000001</v>
      </c>
      <c r="CR40">
        <f t="shared" si="27"/>
        <v>16.1846</v>
      </c>
      <c r="CS40">
        <f t="shared" si="28"/>
        <v>3.1360000000000001</v>
      </c>
      <c r="CT40">
        <f t="shared" si="29"/>
        <v>303.30900000000003</v>
      </c>
      <c r="CU40">
        <f t="shared" si="30"/>
        <v>0</v>
      </c>
      <c r="CV40">
        <f t="shared" si="31"/>
        <v>1.7672000000000001</v>
      </c>
      <c r="CW40">
        <f t="shared" si="32"/>
        <v>0</v>
      </c>
      <c r="CX40">
        <f t="shared" si="33"/>
        <v>0</v>
      </c>
      <c r="CY40">
        <f t="shared" si="34"/>
        <v>212.31700000000001</v>
      </c>
      <c r="CZ40">
        <f t="shared" si="35"/>
        <v>30.331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1005</v>
      </c>
      <c r="DV40" t="s">
        <v>66</v>
      </c>
      <c r="DW40" t="s">
        <v>66</v>
      </c>
      <c r="DX40">
        <v>1</v>
      </c>
      <c r="EE40">
        <v>35867351</v>
      </c>
      <c r="EF40">
        <v>1</v>
      </c>
      <c r="EG40" t="s">
        <v>17</v>
      </c>
      <c r="EH40">
        <v>0</v>
      </c>
      <c r="EI40" t="s">
        <v>3</v>
      </c>
      <c r="EJ40">
        <v>4</v>
      </c>
      <c r="EK40">
        <v>0</v>
      </c>
      <c r="EL40" t="s">
        <v>18</v>
      </c>
      <c r="EM40" t="s">
        <v>19</v>
      </c>
      <c r="EO40" t="s">
        <v>3</v>
      </c>
      <c r="EQ40">
        <v>0</v>
      </c>
      <c r="ER40">
        <v>380.1943</v>
      </c>
      <c r="ES40">
        <v>23.020199999999999</v>
      </c>
      <c r="ET40">
        <v>16.2486</v>
      </c>
      <c r="EU40">
        <v>3.2</v>
      </c>
      <c r="EV40">
        <v>333.63990000000001</v>
      </c>
      <c r="EW40">
        <v>1.6919999999999999</v>
      </c>
      <c r="EX40">
        <v>0</v>
      </c>
      <c r="EY40">
        <v>0</v>
      </c>
      <c r="FQ40">
        <v>0</v>
      </c>
      <c r="FR40">
        <f t="shared" si="36"/>
        <v>0</v>
      </c>
      <c r="FS40">
        <v>0</v>
      </c>
      <c r="FX40">
        <v>74.900000000000006</v>
      </c>
      <c r="FY40">
        <v>9.1</v>
      </c>
      <c r="GA40" t="s">
        <v>3</v>
      </c>
      <c r="GD40">
        <v>0</v>
      </c>
      <c r="GF40">
        <v>-1757954354</v>
      </c>
      <c r="GG40">
        <v>2</v>
      </c>
      <c r="GH40">
        <v>1</v>
      </c>
      <c r="GI40">
        <v>-2</v>
      </c>
      <c r="GJ40">
        <v>0</v>
      </c>
      <c r="GK40">
        <f>ROUND(R40*(R12)/100,2)</f>
        <v>3.39</v>
      </c>
      <c r="GL40">
        <f t="shared" si="37"/>
        <v>0</v>
      </c>
      <c r="GM40">
        <f t="shared" si="38"/>
        <v>589.72</v>
      </c>
      <c r="GN40">
        <f t="shared" si="39"/>
        <v>0</v>
      </c>
      <c r="GO40">
        <f t="shared" si="40"/>
        <v>0</v>
      </c>
      <c r="GP40">
        <f t="shared" si="41"/>
        <v>589.72</v>
      </c>
      <c r="GR40">
        <v>0</v>
      </c>
      <c r="GS40">
        <v>3</v>
      </c>
      <c r="GT40">
        <v>0</v>
      </c>
      <c r="GU40" t="s">
        <v>3</v>
      </c>
      <c r="GV40">
        <v>0</v>
      </c>
      <c r="GW40">
        <v>1</v>
      </c>
      <c r="GX40">
        <f t="shared" si="42"/>
        <v>0</v>
      </c>
      <c r="HA40">
        <v>0</v>
      </c>
      <c r="HB40">
        <v>0</v>
      </c>
      <c r="IK40">
        <v>0</v>
      </c>
    </row>
    <row r="41" spans="1:245" x14ac:dyDescent="0.2">
      <c r="A41">
        <v>17</v>
      </c>
      <c r="B41">
        <v>1</v>
      </c>
      <c r="C41">
        <f>ROW(SmtRes!A72)</f>
        <v>72</v>
      </c>
      <c r="D41">
        <f>ROW(EtalonRes!A71)</f>
        <v>71</v>
      </c>
      <c r="E41" t="s">
        <v>85</v>
      </c>
      <c r="F41" t="s">
        <v>86</v>
      </c>
      <c r="G41" t="s">
        <v>87</v>
      </c>
      <c r="H41" t="s">
        <v>88</v>
      </c>
      <c r="I41">
        <f>ROUND(1/10,9)</f>
        <v>0.1</v>
      </c>
      <c r="J41">
        <v>0</v>
      </c>
      <c r="O41">
        <f t="shared" si="14"/>
        <v>351.46</v>
      </c>
      <c r="P41">
        <f t="shared" si="15"/>
        <v>113.36</v>
      </c>
      <c r="Q41">
        <f t="shared" si="16"/>
        <v>0</v>
      </c>
      <c r="R41">
        <f t="shared" si="17"/>
        <v>0</v>
      </c>
      <c r="S41">
        <f t="shared" si="18"/>
        <v>238.1</v>
      </c>
      <c r="T41">
        <f t="shared" si="19"/>
        <v>0</v>
      </c>
      <c r="U41">
        <f t="shared" si="20"/>
        <v>1.1901999999999999</v>
      </c>
      <c r="V41">
        <f t="shared" si="21"/>
        <v>0</v>
      </c>
      <c r="W41">
        <f t="shared" si="22"/>
        <v>0</v>
      </c>
      <c r="X41">
        <f t="shared" si="23"/>
        <v>166.67</v>
      </c>
      <c r="Y41">
        <f t="shared" si="24"/>
        <v>23.81</v>
      </c>
      <c r="AA41">
        <v>36050692</v>
      </c>
      <c r="AB41">
        <v>3882.3292999999999</v>
      </c>
      <c r="AC41">
        <v>1133.566</v>
      </c>
      <c r="AD41">
        <v>0</v>
      </c>
      <c r="AE41">
        <v>0</v>
      </c>
      <c r="AF41">
        <v>2381.0192999999999</v>
      </c>
      <c r="AG41">
        <v>0</v>
      </c>
      <c r="AH41">
        <v>11.901999999999999</v>
      </c>
      <c r="AI41">
        <v>0</v>
      </c>
      <c r="AJ41">
        <v>0</v>
      </c>
      <c r="AK41">
        <v>3454.9169000000002</v>
      </c>
      <c r="AL41">
        <v>1052.597</v>
      </c>
      <c r="AM41">
        <v>0</v>
      </c>
      <c r="AN41">
        <v>0</v>
      </c>
      <c r="AO41">
        <v>2645.5770000000002</v>
      </c>
      <c r="AP41">
        <v>0</v>
      </c>
      <c r="AQ41">
        <v>11.252800000000001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89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25"/>
        <v>351.46</v>
      </c>
      <c r="CQ41">
        <f t="shared" si="26"/>
        <v>1133.566</v>
      </c>
      <c r="CR41">
        <f t="shared" si="27"/>
        <v>0</v>
      </c>
      <c r="CS41">
        <f t="shared" si="28"/>
        <v>0</v>
      </c>
      <c r="CT41">
        <f t="shared" si="29"/>
        <v>2381.0192999999999</v>
      </c>
      <c r="CU41">
        <f t="shared" si="30"/>
        <v>0</v>
      </c>
      <c r="CV41">
        <f t="shared" si="31"/>
        <v>11.901999999999999</v>
      </c>
      <c r="CW41">
        <f t="shared" si="32"/>
        <v>0</v>
      </c>
      <c r="CX41">
        <f t="shared" si="33"/>
        <v>0</v>
      </c>
      <c r="CY41">
        <f t="shared" si="34"/>
        <v>166.67</v>
      </c>
      <c r="CZ41">
        <f t="shared" si="35"/>
        <v>23.81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1005</v>
      </c>
      <c r="DV41" t="s">
        <v>88</v>
      </c>
      <c r="DW41" t="s">
        <v>88</v>
      </c>
      <c r="DX41">
        <v>10</v>
      </c>
      <c r="EE41">
        <v>35867351</v>
      </c>
      <c r="EF41">
        <v>1</v>
      </c>
      <c r="EG41" t="s">
        <v>17</v>
      </c>
      <c r="EH41">
        <v>0</v>
      </c>
      <c r="EI41" t="s">
        <v>3</v>
      </c>
      <c r="EJ41">
        <v>4</v>
      </c>
      <c r="EK41">
        <v>0</v>
      </c>
      <c r="EL41" t="s">
        <v>18</v>
      </c>
      <c r="EM41" t="s">
        <v>19</v>
      </c>
      <c r="EO41" t="s">
        <v>3</v>
      </c>
      <c r="EQ41">
        <v>0</v>
      </c>
      <c r="ER41">
        <v>3775.4762000000001</v>
      </c>
      <c r="ES41">
        <v>1226.1020000000001</v>
      </c>
      <c r="ET41">
        <v>0</v>
      </c>
      <c r="EU41">
        <v>0</v>
      </c>
      <c r="EV41">
        <v>2308.8672000000001</v>
      </c>
      <c r="EW41">
        <v>11.469200000000001</v>
      </c>
      <c r="EX41">
        <v>0</v>
      </c>
      <c r="EY41">
        <v>0</v>
      </c>
      <c r="FQ41">
        <v>0</v>
      </c>
      <c r="FR41">
        <f t="shared" si="36"/>
        <v>0</v>
      </c>
      <c r="FS41">
        <v>0</v>
      </c>
      <c r="FX41">
        <v>63.7</v>
      </c>
      <c r="FY41">
        <v>10.5</v>
      </c>
      <c r="GA41" t="s">
        <v>3</v>
      </c>
      <c r="GD41">
        <v>0</v>
      </c>
      <c r="GF41">
        <v>-390997804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37"/>
        <v>0</v>
      </c>
      <c r="GM41">
        <f t="shared" si="38"/>
        <v>541.94000000000005</v>
      </c>
      <c r="GN41">
        <f t="shared" si="39"/>
        <v>0</v>
      </c>
      <c r="GO41">
        <f t="shared" si="40"/>
        <v>0</v>
      </c>
      <c r="GP41">
        <f t="shared" si="41"/>
        <v>541.94000000000005</v>
      </c>
      <c r="GR41">
        <v>0</v>
      </c>
      <c r="GS41">
        <v>3</v>
      </c>
      <c r="GT41">
        <v>0</v>
      </c>
      <c r="GU41" t="s">
        <v>3</v>
      </c>
      <c r="GV41">
        <v>0</v>
      </c>
      <c r="GW41">
        <v>1</v>
      </c>
      <c r="GX41">
        <f t="shared" si="42"/>
        <v>0</v>
      </c>
      <c r="HA41">
        <v>0</v>
      </c>
      <c r="HB41">
        <v>0</v>
      </c>
      <c r="IK41">
        <v>0</v>
      </c>
    </row>
    <row r="42" spans="1:245" x14ac:dyDescent="0.2">
      <c r="A42">
        <v>17</v>
      </c>
      <c r="B42">
        <v>1</v>
      </c>
      <c r="C42">
        <f>ROW(SmtRes!A75)</f>
        <v>75</v>
      </c>
      <c r="D42">
        <f>ROW(EtalonRes!A75)</f>
        <v>75</v>
      </c>
      <c r="E42" t="s">
        <v>90</v>
      </c>
      <c r="F42" t="s">
        <v>91</v>
      </c>
      <c r="G42" t="s">
        <v>92</v>
      </c>
      <c r="H42" t="s">
        <v>52</v>
      </c>
      <c r="I42">
        <f>ROUND(1/10,9)</f>
        <v>0.1</v>
      </c>
      <c r="J42">
        <v>0</v>
      </c>
      <c r="O42">
        <f t="shared" si="14"/>
        <v>162.66999999999999</v>
      </c>
      <c r="P42">
        <f t="shared" si="15"/>
        <v>3.24</v>
      </c>
      <c r="Q42">
        <f t="shared" si="16"/>
        <v>49.15</v>
      </c>
      <c r="R42">
        <f t="shared" si="17"/>
        <v>11.9</v>
      </c>
      <c r="S42">
        <f t="shared" si="18"/>
        <v>110.28</v>
      </c>
      <c r="T42">
        <f t="shared" si="19"/>
        <v>0</v>
      </c>
      <c r="U42">
        <f t="shared" si="20"/>
        <v>0.46904000000000001</v>
      </c>
      <c r="V42">
        <f t="shared" si="21"/>
        <v>0</v>
      </c>
      <c r="W42">
        <f t="shared" si="22"/>
        <v>0</v>
      </c>
      <c r="X42">
        <f t="shared" si="23"/>
        <v>77.2</v>
      </c>
      <c r="Y42">
        <f t="shared" si="24"/>
        <v>11.03</v>
      </c>
      <c r="AA42">
        <v>36050692</v>
      </c>
      <c r="AB42">
        <v>1621.7469000000001</v>
      </c>
      <c r="AC42">
        <v>32.400799999999997</v>
      </c>
      <c r="AD42">
        <v>575.70699999999999</v>
      </c>
      <c r="AE42">
        <v>118.95189999999999</v>
      </c>
      <c r="AF42">
        <v>1102.752</v>
      </c>
      <c r="AG42">
        <v>0</v>
      </c>
      <c r="AH42">
        <v>4.6904000000000003</v>
      </c>
      <c r="AI42">
        <v>0</v>
      </c>
      <c r="AJ42">
        <v>0</v>
      </c>
      <c r="AK42">
        <v>1493.2917</v>
      </c>
      <c r="AL42">
        <v>34.6464</v>
      </c>
      <c r="AM42">
        <v>549.5385</v>
      </c>
      <c r="AN42">
        <v>100.053</v>
      </c>
      <c r="AO42">
        <v>966.22080000000005</v>
      </c>
      <c r="AP42">
        <v>0</v>
      </c>
      <c r="AQ42">
        <v>4.7355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93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25"/>
        <v>162.66999999999999</v>
      </c>
      <c r="CQ42">
        <f t="shared" si="26"/>
        <v>32.400799999999997</v>
      </c>
      <c r="CR42">
        <f t="shared" si="27"/>
        <v>491.50569999999999</v>
      </c>
      <c r="CS42">
        <f t="shared" si="28"/>
        <v>118.95189999999999</v>
      </c>
      <c r="CT42">
        <f t="shared" si="29"/>
        <v>1102.752</v>
      </c>
      <c r="CU42">
        <f t="shared" si="30"/>
        <v>0</v>
      </c>
      <c r="CV42">
        <f t="shared" si="31"/>
        <v>4.6904000000000003</v>
      </c>
      <c r="CW42">
        <f t="shared" si="32"/>
        <v>0</v>
      </c>
      <c r="CX42">
        <f t="shared" si="33"/>
        <v>0</v>
      </c>
      <c r="CY42">
        <f t="shared" si="34"/>
        <v>77.195999999999998</v>
      </c>
      <c r="CZ42">
        <f t="shared" si="35"/>
        <v>11.028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1010</v>
      </c>
      <c r="DV42" t="s">
        <v>52</v>
      </c>
      <c r="DW42" t="s">
        <v>52</v>
      </c>
      <c r="DX42">
        <v>10</v>
      </c>
      <c r="EE42">
        <v>35867351</v>
      </c>
      <c r="EF42">
        <v>1</v>
      </c>
      <c r="EG42" t="s">
        <v>17</v>
      </c>
      <c r="EH42">
        <v>0</v>
      </c>
      <c r="EI42" t="s">
        <v>3</v>
      </c>
      <c r="EJ42">
        <v>4</v>
      </c>
      <c r="EK42">
        <v>0</v>
      </c>
      <c r="EL42" t="s">
        <v>18</v>
      </c>
      <c r="EM42" t="s">
        <v>19</v>
      </c>
      <c r="EO42" t="s">
        <v>3</v>
      </c>
      <c r="EQ42">
        <v>0</v>
      </c>
      <c r="ER42">
        <v>1750.2021</v>
      </c>
      <c r="ES42">
        <v>34.967199999999998</v>
      </c>
      <c r="ET42">
        <v>481.50040000000001</v>
      </c>
      <c r="EU42">
        <v>108.9466</v>
      </c>
      <c r="EV42">
        <v>1050.24</v>
      </c>
      <c r="EW42">
        <v>4.2393999999999998</v>
      </c>
      <c r="EX42">
        <v>0</v>
      </c>
      <c r="EY42">
        <v>0</v>
      </c>
      <c r="FQ42">
        <v>0</v>
      </c>
      <c r="FR42">
        <f t="shared" si="36"/>
        <v>0</v>
      </c>
      <c r="FS42">
        <v>0</v>
      </c>
      <c r="FX42">
        <v>67.2</v>
      </c>
      <c r="FY42">
        <v>10.6</v>
      </c>
      <c r="GA42" t="s">
        <v>3</v>
      </c>
      <c r="GD42">
        <v>0</v>
      </c>
      <c r="GF42">
        <v>661505572</v>
      </c>
      <c r="GG42">
        <v>2</v>
      </c>
      <c r="GH42">
        <v>1</v>
      </c>
      <c r="GI42">
        <v>-2</v>
      </c>
      <c r="GJ42">
        <v>0</v>
      </c>
      <c r="GK42">
        <f>ROUND(R42*(R12)/100,2)</f>
        <v>12.85</v>
      </c>
      <c r="GL42">
        <f t="shared" si="37"/>
        <v>0</v>
      </c>
      <c r="GM42">
        <f t="shared" si="38"/>
        <v>263.75</v>
      </c>
      <c r="GN42">
        <f t="shared" si="39"/>
        <v>0</v>
      </c>
      <c r="GO42">
        <f t="shared" si="40"/>
        <v>0</v>
      </c>
      <c r="GP42">
        <f t="shared" si="41"/>
        <v>263.75</v>
      </c>
      <c r="GR42">
        <v>0</v>
      </c>
      <c r="GS42">
        <v>3</v>
      </c>
      <c r="GT42">
        <v>0</v>
      </c>
      <c r="GU42" t="s">
        <v>3</v>
      </c>
      <c r="GV42">
        <v>0</v>
      </c>
      <c r="GW42">
        <v>1</v>
      </c>
      <c r="GX42">
        <f t="shared" si="42"/>
        <v>0</v>
      </c>
      <c r="HA42">
        <v>0</v>
      </c>
      <c r="HB42">
        <v>0</v>
      </c>
      <c r="IK42">
        <v>0</v>
      </c>
    </row>
    <row r="43" spans="1:245" x14ac:dyDescent="0.2">
      <c r="A43">
        <v>17</v>
      </c>
      <c r="B43">
        <v>1</v>
      </c>
      <c r="C43">
        <f>ROW(SmtRes!A77)</f>
        <v>77</v>
      </c>
      <c r="D43">
        <f>ROW(EtalonRes!A78)</f>
        <v>78</v>
      </c>
      <c r="E43" t="s">
        <v>94</v>
      </c>
      <c r="F43" t="s">
        <v>95</v>
      </c>
      <c r="G43" t="s">
        <v>96</v>
      </c>
      <c r="H43" t="s">
        <v>97</v>
      </c>
      <c r="I43">
        <f>ROUND(1/10,9)</f>
        <v>0.1</v>
      </c>
      <c r="J43">
        <v>0</v>
      </c>
      <c r="O43">
        <f t="shared" si="14"/>
        <v>36.32</v>
      </c>
      <c r="P43">
        <f t="shared" si="15"/>
        <v>0.98</v>
      </c>
      <c r="Q43">
        <f t="shared" si="16"/>
        <v>0</v>
      </c>
      <c r="R43">
        <f t="shared" si="17"/>
        <v>0</v>
      </c>
      <c r="S43">
        <f t="shared" si="18"/>
        <v>35.340000000000003</v>
      </c>
      <c r="T43">
        <f t="shared" si="19"/>
        <v>0</v>
      </c>
      <c r="U43">
        <f t="shared" si="20"/>
        <v>0.18336</v>
      </c>
      <c r="V43">
        <f t="shared" si="21"/>
        <v>0</v>
      </c>
      <c r="W43">
        <f t="shared" si="22"/>
        <v>0</v>
      </c>
      <c r="X43">
        <f t="shared" si="23"/>
        <v>24.74</v>
      </c>
      <c r="Y43">
        <f t="shared" si="24"/>
        <v>3.53</v>
      </c>
      <c r="AA43">
        <v>36050692</v>
      </c>
      <c r="AB43">
        <v>334.70710000000003</v>
      </c>
      <c r="AC43">
        <v>9.8188999999999993</v>
      </c>
      <c r="AD43">
        <v>0</v>
      </c>
      <c r="AE43">
        <v>0</v>
      </c>
      <c r="AF43">
        <v>353.44979999999998</v>
      </c>
      <c r="AG43">
        <v>0</v>
      </c>
      <c r="AH43">
        <v>1.8335999999999999</v>
      </c>
      <c r="AI43">
        <v>0</v>
      </c>
      <c r="AJ43">
        <v>0</v>
      </c>
      <c r="AK43">
        <v>393.55669999999998</v>
      </c>
      <c r="AL43">
        <v>10.4663</v>
      </c>
      <c r="AM43">
        <v>0</v>
      </c>
      <c r="AN43">
        <v>0</v>
      </c>
      <c r="AO43">
        <v>371.30079999999998</v>
      </c>
      <c r="AP43">
        <v>0</v>
      </c>
      <c r="AQ43">
        <v>1.9481999999999999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98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25"/>
        <v>36.32</v>
      </c>
      <c r="CQ43">
        <f t="shared" si="26"/>
        <v>9.8188999999999993</v>
      </c>
      <c r="CR43">
        <f t="shared" si="27"/>
        <v>0</v>
      </c>
      <c r="CS43">
        <f t="shared" si="28"/>
        <v>0</v>
      </c>
      <c r="CT43">
        <f t="shared" si="29"/>
        <v>353.44979999999998</v>
      </c>
      <c r="CU43">
        <f t="shared" si="30"/>
        <v>0</v>
      </c>
      <c r="CV43">
        <f t="shared" si="31"/>
        <v>1.8335999999999999</v>
      </c>
      <c r="CW43">
        <f t="shared" si="32"/>
        <v>0</v>
      </c>
      <c r="CX43">
        <f t="shared" si="33"/>
        <v>0</v>
      </c>
      <c r="CY43">
        <f t="shared" si="34"/>
        <v>24.738</v>
      </c>
      <c r="CZ43">
        <f t="shared" si="35"/>
        <v>3.5339999999999998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97</v>
      </c>
      <c r="DW43" t="s">
        <v>97</v>
      </c>
      <c r="DX43">
        <v>1</v>
      </c>
      <c r="EE43">
        <v>35867351</v>
      </c>
      <c r="EF43">
        <v>1</v>
      </c>
      <c r="EG43" t="s">
        <v>17</v>
      </c>
      <c r="EH43">
        <v>0</v>
      </c>
      <c r="EI43" t="s">
        <v>3</v>
      </c>
      <c r="EJ43">
        <v>4</v>
      </c>
      <c r="EK43">
        <v>0</v>
      </c>
      <c r="EL43" t="s">
        <v>18</v>
      </c>
      <c r="EM43" t="s">
        <v>19</v>
      </c>
      <c r="EO43" t="s">
        <v>3</v>
      </c>
      <c r="EQ43">
        <v>0</v>
      </c>
      <c r="ER43">
        <v>349.41950000000003</v>
      </c>
      <c r="ES43">
        <v>9.8188999999999993</v>
      </c>
      <c r="ET43">
        <v>0</v>
      </c>
      <c r="EU43">
        <v>0</v>
      </c>
      <c r="EV43">
        <v>339.16899999999998</v>
      </c>
      <c r="EW43">
        <v>1.8335999999999999</v>
      </c>
      <c r="EX43">
        <v>0</v>
      </c>
      <c r="EY43">
        <v>0</v>
      </c>
      <c r="FQ43">
        <v>0</v>
      </c>
      <c r="FR43">
        <f t="shared" si="36"/>
        <v>0</v>
      </c>
      <c r="FS43">
        <v>0</v>
      </c>
      <c r="FX43">
        <v>72.8</v>
      </c>
      <c r="FY43">
        <v>11</v>
      </c>
      <c r="GA43" t="s">
        <v>3</v>
      </c>
      <c r="GD43">
        <v>0</v>
      </c>
      <c r="GF43">
        <v>-1305183194</v>
      </c>
      <c r="GG43">
        <v>2</v>
      </c>
      <c r="GH43">
        <v>1</v>
      </c>
      <c r="GI43">
        <v>-2</v>
      </c>
      <c r="GJ43">
        <v>0</v>
      </c>
      <c r="GK43">
        <f>ROUND(R43*(R12)/100,2)</f>
        <v>0</v>
      </c>
      <c r="GL43">
        <f t="shared" si="37"/>
        <v>0</v>
      </c>
      <c r="GM43">
        <f t="shared" si="38"/>
        <v>64.59</v>
      </c>
      <c r="GN43">
        <f t="shared" si="39"/>
        <v>0</v>
      </c>
      <c r="GO43">
        <f t="shared" si="40"/>
        <v>0</v>
      </c>
      <c r="GP43">
        <f t="shared" si="41"/>
        <v>64.59</v>
      </c>
      <c r="GR43">
        <v>0</v>
      </c>
      <c r="GS43">
        <v>3</v>
      </c>
      <c r="GT43">
        <v>0</v>
      </c>
      <c r="GU43" t="s">
        <v>3</v>
      </c>
      <c r="GV43">
        <v>0</v>
      </c>
      <c r="GW43">
        <v>1</v>
      </c>
      <c r="GX43">
        <f t="shared" si="42"/>
        <v>0</v>
      </c>
      <c r="HA43">
        <v>0</v>
      </c>
      <c r="HB43">
        <v>0</v>
      </c>
      <c r="IK43">
        <v>0</v>
      </c>
    </row>
    <row r="44" spans="1:245" x14ac:dyDescent="0.2">
      <c r="A44">
        <v>17</v>
      </c>
      <c r="B44">
        <v>1</v>
      </c>
      <c r="C44">
        <f>ROW(SmtRes!A81)</f>
        <v>81</v>
      </c>
      <c r="D44">
        <f>ROW(EtalonRes!A82)</f>
        <v>82</v>
      </c>
      <c r="E44" t="s">
        <v>99</v>
      </c>
      <c r="F44" t="s">
        <v>100</v>
      </c>
      <c r="G44" t="s">
        <v>101</v>
      </c>
      <c r="H44" t="s">
        <v>102</v>
      </c>
      <c r="I44">
        <v>1</v>
      </c>
      <c r="J44">
        <v>0</v>
      </c>
      <c r="O44">
        <f t="shared" si="14"/>
        <v>432.39</v>
      </c>
      <c r="P44">
        <f t="shared" si="15"/>
        <v>0</v>
      </c>
      <c r="Q44">
        <f t="shared" si="16"/>
        <v>418.07</v>
      </c>
      <c r="R44">
        <f t="shared" si="17"/>
        <v>199.66</v>
      </c>
      <c r="S44">
        <f t="shared" si="18"/>
        <v>14.32</v>
      </c>
      <c r="T44">
        <f t="shared" si="19"/>
        <v>0</v>
      </c>
      <c r="U44">
        <f t="shared" si="20"/>
        <v>6.0600000000000001E-2</v>
      </c>
      <c r="V44">
        <f t="shared" si="21"/>
        <v>0</v>
      </c>
      <c r="W44">
        <f t="shared" si="22"/>
        <v>0</v>
      </c>
      <c r="X44">
        <f t="shared" si="23"/>
        <v>10.02</v>
      </c>
      <c r="Y44">
        <f t="shared" si="24"/>
        <v>1.43</v>
      </c>
      <c r="AA44">
        <v>36050692</v>
      </c>
      <c r="AB44">
        <v>492.33</v>
      </c>
      <c r="AC44">
        <v>0</v>
      </c>
      <c r="AD44">
        <v>522.4479</v>
      </c>
      <c r="AE44">
        <v>199.65600000000001</v>
      </c>
      <c r="AF44">
        <v>14.321999999999999</v>
      </c>
      <c r="AG44">
        <v>0</v>
      </c>
      <c r="AH44">
        <v>6.0600000000000001E-2</v>
      </c>
      <c r="AI44">
        <v>0</v>
      </c>
      <c r="AJ44">
        <v>0</v>
      </c>
      <c r="AK44">
        <v>516.94650000000001</v>
      </c>
      <c r="AL44">
        <v>0</v>
      </c>
      <c r="AM44">
        <v>450.5514</v>
      </c>
      <c r="AN44">
        <v>228.49520000000001</v>
      </c>
      <c r="AO44">
        <v>12.108599999999999</v>
      </c>
      <c r="AP44">
        <v>0</v>
      </c>
      <c r="AQ44">
        <v>5.5800000000000002E-2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4</v>
      </c>
      <c r="BJ44" t="s">
        <v>103</v>
      </c>
      <c r="BM44">
        <v>0</v>
      </c>
      <c r="BN44">
        <v>0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25"/>
        <v>432.39</v>
      </c>
      <c r="CQ44">
        <f t="shared" si="26"/>
        <v>0</v>
      </c>
      <c r="CR44">
        <f t="shared" si="27"/>
        <v>418.0686</v>
      </c>
      <c r="CS44">
        <f t="shared" si="28"/>
        <v>199.65600000000001</v>
      </c>
      <c r="CT44">
        <f t="shared" si="29"/>
        <v>14.321999999999999</v>
      </c>
      <c r="CU44">
        <f t="shared" si="30"/>
        <v>0</v>
      </c>
      <c r="CV44">
        <f t="shared" si="31"/>
        <v>6.0600000000000001E-2</v>
      </c>
      <c r="CW44">
        <f t="shared" si="32"/>
        <v>0</v>
      </c>
      <c r="CX44">
        <f t="shared" si="33"/>
        <v>0</v>
      </c>
      <c r="CY44">
        <f t="shared" si="34"/>
        <v>10.023999999999999</v>
      </c>
      <c r="CZ44">
        <f t="shared" si="35"/>
        <v>1.4319999999999999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1005</v>
      </c>
      <c r="DV44" t="s">
        <v>102</v>
      </c>
      <c r="DW44" t="s">
        <v>102</v>
      </c>
      <c r="DX44">
        <v>1</v>
      </c>
      <c r="EE44">
        <v>35867351</v>
      </c>
      <c r="EF44">
        <v>1</v>
      </c>
      <c r="EG44" t="s">
        <v>17</v>
      </c>
      <c r="EH44">
        <v>0</v>
      </c>
      <c r="EI44" t="s">
        <v>3</v>
      </c>
      <c r="EJ44">
        <v>4</v>
      </c>
      <c r="EK44">
        <v>0</v>
      </c>
      <c r="EL44" t="s">
        <v>18</v>
      </c>
      <c r="EM44" t="s">
        <v>19</v>
      </c>
      <c r="EO44" t="s">
        <v>3</v>
      </c>
      <c r="EQ44">
        <v>0</v>
      </c>
      <c r="ER44">
        <v>507.09989999999999</v>
      </c>
      <c r="ES44">
        <v>0</v>
      </c>
      <c r="ET44">
        <v>431.37900000000002</v>
      </c>
      <c r="EU44">
        <v>212.96639999999999</v>
      </c>
      <c r="EV44">
        <v>12.889799999999999</v>
      </c>
      <c r="EW44">
        <v>6.1800000000000001E-2</v>
      </c>
      <c r="EX44">
        <v>0</v>
      </c>
      <c r="EY44">
        <v>0</v>
      </c>
      <c r="FQ44">
        <v>0</v>
      </c>
      <c r="FR44">
        <f t="shared" si="36"/>
        <v>0</v>
      </c>
      <c r="FS44">
        <v>0</v>
      </c>
      <c r="FX44">
        <v>65.099999999999994</v>
      </c>
      <c r="FY44">
        <v>10.8</v>
      </c>
      <c r="GA44" t="s">
        <v>3</v>
      </c>
      <c r="GD44">
        <v>0</v>
      </c>
      <c r="GF44">
        <v>879689063</v>
      </c>
      <c r="GG44">
        <v>2</v>
      </c>
      <c r="GH44">
        <v>1</v>
      </c>
      <c r="GI44">
        <v>-2</v>
      </c>
      <c r="GJ44">
        <v>0</v>
      </c>
      <c r="GK44">
        <f>ROUND(R44*(R12)/100,2)</f>
        <v>215.63</v>
      </c>
      <c r="GL44">
        <f t="shared" si="37"/>
        <v>0</v>
      </c>
      <c r="GM44">
        <f t="shared" si="38"/>
        <v>659.47</v>
      </c>
      <c r="GN44">
        <f t="shared" si="39"/>
        <v>0</v>
      </c>
      <c r="GO44">
        <f t="shared" si="40"/>
        <v>0</v>
      </c>
      <c r="GP44">
        <f t="shared" si="41"/>
        <v>659.47</v>
      </c>
      <c r="GR44">
        <v>0</v>
      </c>
      <c r="GS44">
        <v>3</v>
      </c>
      <c r="GT44">
        <v>0</v>
      </c>
      <c r="GU44" t="s">
        <v>3</v>
      </c>
      <c r="GV44">
        <v>0</v>
      </c>
      <c r="GW44">
        <v>1</v>
      </c>
      <c r="GX44">
        <f t="shared" si="42"/>
        <v>0</v>
      </c>
      <c r="HA44">
        <v>0</v>
      </c>
      <c r="HB44">
        <v>0</v>
      </c>
      <c r="IK44">
        <v>0</v>
      </c>
    </row>
    <row r="45" spans="1:245" x14ac:dyDescent="0.2">
      <c r="A45">
        <v>18</v>
      </c>
      <c r="B45">
        <v>1</v>
      </c>
      <c r="C45">
        <v>81</v>
      </c>
      <c r="E45" t="s">
        <v>104</v>
      </c>
      <c r="F45" t="s">
        <v>105</v>
      </c>
      <c r="G45" t="s">
        <v>106</v>
      </c>
      <c r="H45" t="s">
        <v>107</v>
      </c>
      <c r="I45">
        <f>I44*J45</f>
        <v>1</v>
      </c>
      <c r="J45">
        <v>1</v>
      </c>
      <c r="O45">
        <f t="shared" si="14"/>
        <v>265.04000000000002</v>
      </c>
      <c r="P45">
        <f t="shared" si="15"/>
        <v>265.04000000000002</v>
      </c>
      <c r="Q45">
        <f t="shared" si="16"/>
        <v>0</v>
      </c>
      <c r="R45">
        <f t="shared" si="17"/>
        <v>0</v>
      </c>
      <c r="S45">
        <f t="shared" si="18"/>
        <v>0</v>
      </c>
      <c r="T45">
        <f t="shared" si="19"/>
        <v>0</v>
      </c>
      <c r="U45">
        <f t="shared" si="20"/>
        <v>0</v>
      </c>
      <c r="V45">
        <f t="shared" si="21"/>
        <v>0</v>
      </c>
      <c r="W45">
        <f t="shared" si="22"/>
        <v>0</v>
      </c>
      <c r="X45">
        <f t="shared" si="23"/>
        <v>0</v>
      </c>
      <c r="Y45">
        <f t="shared" si="24"/>
        <v>0</v>
      </c>
      <c r="AA45">
        <v>36050692</v>
      </c>
      <c r="AB45">
        <v>246.6748</v>
      </c>
      <c r="AC45">
        <v>265.04419999999999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265.04419999999999</v>
      </c>
      <c r="AL45">
        <v>265.04419999999999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4</v>
      </c>
      <c r="BJ45" t="s">
        <v>108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25"/>
        <v>265.04000000000002</v>
      </c>
      <c r="CQ45">
        <f t="shared" si="26"/>
        <v>265.04419999999999</v>
      </c>
      <c r="CR45">
        <f t="shared" si="27"/>
        <v>0</v>
      </c>
      <c r="CS45">
        <f t="shared" si="28"/>
        <v>0</v>
      </c>
      <c r="CT45">
        <f t="shared" si="29"/>
        <v>0</v>
      </c>
      <c r="CU45">
        <f t="shared" si="30"/>
        <v>0</v>
      </c>
      <c r="CV45">
        <f t="shared" si="31"/>
        <v>0</v>
      </c>
      <c r="CW45">
        <f t="shared" si="32"/>
        <v>0</v>
      </c>
      <c r="CX45">
        <f t="shared" si="33"/>
        <v>0</v>
      </c>
      <c r="CY45">
        <f t="shared" si="34"/>
        <v>0</v>
      </c>
      <c r="CZ45">
        <f t="shared" si="35"/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1009</v>
      </c>
      <c r="DV45" t="s">
        <v>107</v>
      </c>
      <c r="DW45" t="s">
        <v>107</v>
      </c>
      <c r="DX45">
        <v>1</v>
      </c>
      <c r="EE45">
        <v>35867351</v>
      </c>
      <c r="EF45">
        <v>1</v>
      </c>
      <c r="EG45" t="s">
        <v>17</v>
      </c>
      <c r="EH45">
        <v>0</v>
      </c>
      <c r="EI45" t="s">
        <v>3</v>
      </c>
      <c r="EJ45">
        <v>4</v>
      </c>
      <c r="EK45">
        <v>0</v>
      </c>
      <c r="EL45" t="s">
        <v>18</v>
      </c>
      <c r="EM45" t="s">
        <v>19</v>
      </c>
      <c r="EO45" t="s">
        <v>3</v>
      </c>
      <c r="EQ45">
        <v>0</v>
      </c>
      <c r="ER45">
        <v>259.79579999999999</v>
      </c>
      <c r="ES45">
        <v>278.16520000000003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36"/>
        <v>0</v>
      </c>
      <c r="FS45">
        <v>0</v>
      </c>
      <c r="FX45">
        <v>63.7</v>
      </c>
      <c r="FY45">
        <v>10.199999999999999</v>
      </c>
      <c r="GA45" t="s">
        <v>3</v>
      </c>
      <c r="GD45">
        <v>0</v>
      </c>
      <c r="GF45">
        <v>1915086532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37"/>
        <v>0</v>
      </c>
      <c r="GM45">
        <f t="shared" si="38"/>
        <v>265.04000000000002</v>
      </c>
      <c r="GN45">
        <f t="shared" si="39"/>
        <v>0</v>
      </c>
      <c r="GO45">
        <f t="shared" si="40"/>
        <v>0</v>
      </c>
      <c r="GP45">
        <f t="shared" si="41"/>
        <v>265.04000000000002</v>
      </c>
      <c r="GR45">
        <v>0</v>
      </c>
      <c r="GS45">
        <v>3</v>
      </c>
      <c r="GT45">
        <v>0</v>
      </c>
      <c r="GU45" t="s">
        <v>3</v>
      </c>
      <c r="GV45">
        <v>0</v>
      </c>
      <c r="GW45">
        <v>1</v>
      </c>
      <c r="GX45">
        <f t="shared" si="42"/>
        <v>0</v>
      </c>
      <c r="HA45">
        <v>0</v>
      </c>
      <c r="HB45">
        <v>0</v>
      </c>
      <c r="IK45">
        <v>0</v>
      </c>
    </row>
    <row r="46" spans="1:245" x14ac:dyDescent="0.2">
      <c r="A46">
        <v>17</v>
      </c>
      <c r="B46">
        <v>1</v>
      </c>
      <c r="C46">
        <f>ROW(SmtRes!A88)</f>
        <v>88</v>
      </c>
      <c r="D46">
        <f>ROW(EtalonRes!A89)</f>
        <v>89</v>
      </c>
      <c r="E46" t="s">
        <v>109</v>
      </c>
      <c r="F46" t="s">
        <v>110</v>
      </c>
      <c r="G46" t="s">
        <v>111</v>
      </c>
      <c r="H46" t="s">
        <v>38</v>
      </c>
      <c r="I46">
        <f>ROUND(1/100,9)</f>
        <v>0.01</v>
      </c>
      <c r="J46">
        <v>0</v>
      </c>
      <c r="O46">
        <f t="shared" si="14"/>
        <v>476.74</v>
      </c>
      <c r="P46">
        <f t="shared" si="15"/>
        <v>310.04000000000002</v>
      </c>
      <c r="Q46">
        <f t="shared" si="16"/>
        <v>39.54</v>
      </c>
      <c r="R46">
        <f t="shared" si="17"/>
        <v>23.36</v>
      </c>
      <c r="S46">
        <f t="shared" si="18"/>
        <v>127.16</v>
      </c>
      <c r="T46">
        <f t="shared" si="19"/>
        <v>0</v>
      </c>
      <c r="U46">
        <f t="shared" si="20"/>
        <v>0.67022000000000004</v>
      </c>
      <c r="V46">
        <f t="shared" si="21"/>
        <v>0</v>
      </c>
      <c r="W46">
        <f t="shared" si="22"/>
        <v>0</v>
      </c>
      <c r="X46">
        <f t="shared" si="23"/>
        <v>89.01</v>
      </c>
      <c r="Y46">
        <f t="shared" si="24"/>
        <v>12.72</v>
      </c>
      <c r="AA46">
        <v>36050692</v>
      </c>
      <c r="AB46">
        <v>49893.383099999999</v>
      </c>
      <c r="AC46">
        <v>31003.818500000001</v>
      </c>
      <c r="AD46">
        <v>3554.6181000000001</v>
      </c>
      <c r="AE46">
        <v>2336.4769999999999</v>
      </c>
      <c r="AF46">
        <v>12715.825500000001</v>
      </c>
      <c r="AG46">
        <v>0</v>
      </c>
      <c r="AH46">
        <v>67.022000000000006</v>
      </c>
      <c r="AI46">
        <v>0</v>
      </c>
      <c r="AJ46">
        <v>0</v>
      </c>
      <c r="AK46">
        <v>45230.450100000002</v>
      </c>
      <c r="AL46">
        <v>33459.566500000001</v>
      </c>
      <c r="AM46">
        <v>4166.1652999999997</v>
      </c>
      <c r="AN46">
        <v>2039.1071999999999</v>
      </c>
      <c r="AO46">
        <v>12352.5162</v>
      </c>
      <c r="AP46">
        <v>0</v>
      </c>
      <c r="AQ46">
        <v>69.161000000000001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112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25"/>
        <v>476.74</v>
      </c>
      <c r="CQ46">
        <f t="shared" si="26"/>
        <v>31003.818500000001</v>
      </c>
      <c r="CR46">
        <f t="shared" si="27"/>
        <v>3953.9317000000001</v>
      </c>
      <c r="CS46">
        <f t="shared" si="28"/>
        <v>2336.4769999999999</v>
      </c>
      <c r="CT46">
        <f t="shared" si="29"/>
        <v>12715.825500000001</v>
      </c>
      <c r="CU46">
        <f t="shared" si="30"/>
        <v>0</v>
      </c>
      <c r="CV46">
        <f t="shared" si="31"/>
        <v>67.022000000000006</v>
      </c>
      <c r="CW46">
        <f t="shared" si="32"/>
        <v>0</v>
      </c>
      <c r="CX46">
        <f t="shared" si="33"/>
        <v>0</v>
      </c>
      <c r="CY46">
        <f t="shared" si="34"/>
        <v>89.012</v>
      </c>
      <c r="CZ46">
        <f t="shared" si="35"/>
        <v>12.715999999999999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1005</v>
      </c>
      <c r="DV46" t="s">
        <v>38</v>
      </c>
      <c r="DW46" t="s">
        <v>38</v>
      </c>
      <c r="DX46">
        <v>100</v>
      </c>
      <c r="EE46">
        <v>35867351</v>
      </c>
      <c r="EF46">
        <v>1</v>
      </c>
      <c r="EG46" t="s">
        <v>17</v>
      </c>
      <c r="EH46">
        <v>0</v>
      </c>
      <c r="EI46" t="s">
        <v>3</v>
      </c>
      <c r="EJ46">
        <v>4</v>
      </c>
      <c r="EK46">
        <v>0</v>
      </c>
      <c r="EL46" t="s">
        <v>18</v>
      </c>
      <c r="EM46" t="s">
        <v>19</v>
      </c>
      <c r="EO46" t="s">
        <v>3</v>
      </c>
      <c r="EQ46">
        <v>0</v>
      </c>
      <c r="ER46">
        <v>44764.156799999902</v>
      </c>
      <c r="ES46">
        <v>31003.818500000001</v>
      </c>
      <c r="ET46">
        <v>3592.8398000000002</v>
      </c>
      <c r="EU46">
        <v>1975.3851</v>
      </c>
      <c r="EV46">
        <v>12715.825500000001</v>
      </c>
      <c r="EW46">
        <v>72.013000000000005</v>
      </c>
      <c r="EX46">
        <v>0</v>
      </c>
      <c r="EY46">
        <v>0</v>
      </c>
      <c r="FQ46">
        <v>0</v>
      </c>
      <c r="FR46">
        <f t="shared" si="36"/>
        <v>0</v>
      </c>
      <c r="FS46">
        <v>0</v>
      </c>
      <c r="FX46">
        <v>74.2</v>
      </c>
      <c r="FY46">
        <v>10.5</v>
      </c>
      <c r="GA46" t="s">
        <v>3</v>
      </c>
      <c r="GD46">
        <v>0</v>
      </c>
      <c r="GF46">
        <v>-2040860588</v>
      </c>
      <c r="GG46">
        <v>2</v>
      </c>
      <c r="GH46">
        <v>1</v>
      </c>
      <c r="GI46">
        <v>-2</v>
      </c>
      <c r="GJ46">
        <v>0</v>
      </c>
      <c r="GK46">
        <f>ROUND(R46*(R12)/100,2)</f>
        <v>25.23</v>
      </c>
      <c r="GL46">
        <f t="shared" si="37"/>
        <v>0</v>
      </c>
      <c r="GM46">
        <f t="shared" si="38"/>
        <v>603.70000000000005</v>
      </c>
      <c r="GN46">
        <f t="shared" si="39"/>
        <v>0</v>
      </c>
      <c r="GO46">
        <f t="shared" si="40"/>
        <v>0</v>
      </c>
      <c r="GP46">
        <f t="shared" si="41"/>
        <v>603.70000000000005</v>
      </c>
      <c r="GR46">
        <v>0</v>
      </c>
      <c r="GS46">
        <v>3</v>
      </c>
      <c r="GT46">
        <v>0</v>
      </c>
      <c r="GU46" t="s">
        <v>3</v>
      </c>
      <c r="GV46">
        <v>0</v>
      </c>
      <c r="GW46">
        <v>1</v>
      </c>
      <c r="GX46">
        <f t="shared" si="42"/>
        <v>0</v>
      </c>
      <c r="HA46">
        <v>0</v>
      </c>
      <c r="HB46">
        <v>0</v>
      </c>
      <c r="IK46">
        <v>0</v>
      </c>
    </row>
    <row r="47" spans="1:245" x14ac:dyDescent="0.2">
      <c r="A47">
        <v>17</v>
      </c>
      <c r="B47">
        <v>1</v>
      </c>
      <c r="C47">
        <f>ROW(SmtRes!A90)</f>
        <v>90</v>
      </c>
      <c r="D47">
        <f>ROW(EtalonRes!A91)</f>
        <v>91</v>
      </c>
      <c r="E47" t="s">
        <v>113</v>
      </c>
      <c r="F47" t="s">
        <v>114</v>
      </c>
      <c r="G47" t="s">
        <v>115</v>
      </c>
      <c r="H47" t="s">
        <v>38</v>
      </c>
      <c r="I47">
        <f>ROUND(1/100,9)</f>
        <v>0.01</v>
      </c>
      <c r="J47">
        <v>0</v>
      </c>
      <c r="O47">
        <f t="shared" si="14"/>
        <v>0.08</v>
      </c>
      <c r="P47">
        <f t="shared" si="15"/>
        <v>0</v>
      </c>
      <c r="Q47">
        <f t="shared" si="16"/>
        <v>0</v>
      </c>
      <c r="R47">
        <f t="shared" si="17"/>
        <v>0</v>
      </c>
      <c r="S47">
        <f t="shared" si="18"/>
        <v>0.08</v>
      </c>
      <c r="T47">
        <f t="shared" si="19"/>
        <v>0</v>
      </c>
      <c r="U47">
        <f t="shared" si="20"/>
        <v>5.0000000000000001E-4</v>
      </c>
      <c r="V47">
        <f t="shared" si="21"/>
        <v>0</v>
      </c>
      <c r="W47">
        <f t="shared" si="22"/>
        <v>0</v>
      </c>
      <c r="X47">
        <f t="shared" si="23"/>
        <v>0.06</v>
      </c>
      <c r="Y47">
        <f t="shared" si="24"/>
        <v>0.01</v>
      </c>
      <c r="AA47">
        <v>36050692</v>
      </c>
      <c r="AB47">
        <v>7.9584000000000001</v>
      </c>
      <c r="AC47">
        <v>0.44550000000000001</v>
      </c>
      <c r="AD47">
        <v>0</v>
      </c>
      <c r="AE47">
        <v>0</v>
      </c>
      <c r="AF47">
        <v>8.3887999999999998</v>
      </c>
      <c r="AG47">
        <v>0</v>
      </c>
      <c r="AH47">
        <v>0.05</v>
      </c>
      <c r="AI47">
        <v>0</v>
      </c>
      <c r="AJ47">
        <v>0</v>
      </c>
      <c r="AK47">
        <v>8.4558</v>
      </c>
      <c r="AL47">
        <v>0.40949999999999998</v>
      </c>
      <c r="AM47">
        <v>0</v>
      </c>
      <c r="AN47">
        <v>0</v>
      </c>
      <c r="AO47">
        <v>8.6240000000000006</v>
      </c>
      <c r="AP47">
        <v>0</v>
      </c>
      <c r="AQ47">
        <v>5.3999999999999999E-2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116</v>
      </c>
      <c r="BM47">
        <v>0</v>
      </c>
      <c r="BN47">
        <v>0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25"/>
        <v>0.08</v>
      </c>
      <c r="CQ47">
        <f t="shared" si="26"/>
        <v>0.44550000000000001</v>
      </c>
      <c r="CR47">
        <f t="shared" si="27"/>
        <v>0</v>
      </c>
      <c r="CS47">
        <f t="shared" si="28"/>
        <v>0</v>
      </c>
      <c r="CT47">
        <f t="shared" si="29"/>
        <v>8.3887999999999998</v>
      </c>
      <c r="CU47">
        <f t="shared" si="30"/>
        <v>0</v>
      </c>
      <c r="CV47">
        <f t="shared" si="31"/>
        <v>0.05</v>
      </c>
      <c r="CW47">
        <f t="shared" si="32"/>
        <v>0</v>
      </c>
      <c r="CX47">
        <f t="shared" si="33"/>
        <v>0</v>
      </c>
      <c r="CY47">
        <f t="shared" si="34"/>
        <v>5.6000000000000001E-2</v>
      </c>
      <c r="CZ47">
        <f t="shared" si="35"/>
        <v>8.0000000000000002E-3</v>
      </c>
      <c r="DC47" t="s">
        <v>3</v>
      </c>
      <c r="DD47" t="s">
        <v>3</v>
      </c>
      <c r="DE47" t="s">
        <v>3</v>
      </c>
      <c r="DF47" t="s">
        <v>3</v>
      </c>
      <c r="DG47" t="s">
        <v>3</v>
      </c>
      <c r="DH47" t="s">
        <v>3</v>
      </c>
      <c r="DI47" t="s">
        <v>3</v>
      </c>
      <c r="DJ47" t="s">
        <v>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1005</v>
      </c>
      <c r="DV47" t="s">
        <v>38</v>
      </c>
      <c r="DW47" t="s">
        <v>38</v>
      </c>
      <c r="DX47">
        <v>100</v>
      </c>
      <c r="EE47">
        <v>35867351</v>
      </c>
      <c r="EF47">
        <v>1</v>
      </c>
      <c r="EG47" t="s">
        <v>17</v>
      </c>
      <c r="EH47">
        <v>0</v>
      </c>
      <c r="EI47" t="s">
        <v>3</v>
      </c>
      <c r="EJ47">
        <v>4</v>
      </c>
      <c r="EK47">
        <v>0</v>
      </c>
      <c r="EL47" t="s">
        <v>18</v>
      </c>
      <c r="EM47" t="s">
        <v>19</v>
      </c>
      <c r="EO47" t="s">
        <v>3</v>
      </c>
      <c r="EQ47">
        <v>0</v>
      </c>
      <c r="ER47">
        <v>7.4610000000000003</v>
      </c>
      <c r="ES47">
        <v>0.45900000000000002</v>
      </c>
      <c r="ET47">
        <v>0</v>
      </c>
      <c r="EU47">
        <v>0</v>
      </c>
      <c r="EV47">
        <v>7.056</v>
      </c>
      <c r="EW47">
        <v>4.5999999999999999E-2</v>
      </c>
      <c r="EX47">
        <v>0</v>
      </c>
      <c r="EY47">
        <v>0</v>
      </c>
      <c r="FQ47">
        <v>0</v>
      </c>
      <c r="FR47">
        <f t="shared" si="36"/>
        <v>0</v>
      </c>
      <c r="FS47">
        <v>0</v>
      </c>
      <c r="FX47">
        <v>65.8</v>
      </c>
      <c r="FY47">
        <v>10</v>
      </c>
      <c r="GA47" t="s">
        <v>3</v>
      </c>
      <c r="GD47">
        <v>0</v>
      </c>
      <c r="GF47">
        <v>-1438406187</v>
      </c>
      <c r="GG47">
        <v>2</v>
      </c>
      <c r="GH47">
        <v>1</v>
      </c>
      <c r="GI47">
        <v>-2</v>
      </c>
      <c r="GJ47">
        <v>0</v>
      </c>
      <c r="GK47">
        <f>ROUND(R47*(R12)/100,2)</f>
        <v>0</v>
      </c>
      <c r="GL47">
        <f t="shared" si="37"/>
        <v>0</v>
      </c>
      <c r="GM47">
        <f t="shared" si="38"/>
        <v>0.15</v>
      </c>
      <c r="GN47">
        <f t="shared" si="39"/>
        <v>0</v>
      </c>
      <c r="GO47">
        <f t="shared" si="40"/>
        <v>0</v>
      </c>
      <c r="GP47">
        <f t="shared" si="41"/>
        <v>0.15</v>
      </c>
      <c r="GR47">
        <v>0</v>
      </c>
      <c r="GS47">
        <v>3</v>
      </c>
      <c r="GT47">
        <v>0</v>
      </c>
      <c r="GU47" t="s">
        <v>3</v>
      </c>
      <c r="GV47">
        <v>0</v>
      </c>
      <c r="GW47">
        <v>1</v>
      </c>
      <c r="GX47">
        <f t="shared" si="42"/>
        <v>0</v>
      </c>
      <c r="HA47">
        <v>0</v>
      </c>
      <c r="HB47">
        <v>0</v>
      </c>
      <c r="IK47">
        <v>0</v>
      </c>
    </row>
    <row r="48" spans="1:245" x14ac:dyDescent="0.2">
      <c r="A48">
        <v>17</v>
      </c>
      <c r="B48">
        <v>1</v>
      </c>
      <c r="C48">
        <f>ROW(SmtRes!A94)</f>
        <v>94</v>
      </c>
      <c r="D48">
        <f>ROW(EtalonRes!A95)</f>
        <v>95</v>
      </c>
      <c r="E48" t="s">
        <v>117</v>
      </c>
      <c r="F48" t="s">
        <v>118</v>
      </c>
      <c r="G48" t="s">
        <v>119</v>
      </c>
      <c r="H48" t="s">
        <v>120</v>
      </c>
      <c r="I48">
        <f>ROUND(1/100,9)</f>
        <v>0.01</v>
      </c>
      <c r="J48">
        <v>0</v>
      </c>
      <c r="O48">
        <f t="shared" si="14"/>
        <v>34.01</v>
      </c>
      <c r="P48">
        <f t="shared" si="15"/>
        <v>15.63</v>
      </c>
      <c r="Q48">
        <f t="shared" si="16"/>
        <v>6.71</v>
      </c>
      <c r="R48">
        <f t="shared" si="17"/>
        <v>2.72</v>
      </c>
      <c r="S48">
        <f t="shared" si="18"/>
        <v>11.67</v>
      </c>
      <c r="T48">
        <f t="shared" si="19"/>
        <v>0</v>
      </c>
      <c r="U48">
        <f t="shared" si="20"/>
        <v>7.0300000000000001E-2</v>
      </c>
      <c r="V48">
        <f t="shared" si="21"/>
        <v>0</v>
      </c>
      <c r="W48">
        <f t="shared" si="22"/>
        <v>0</v>
      </c>
      <c r="X48">
        <f t="shared" si="23"/>
        <v>8.17</v>
      </c>
      <c r="Y48">
        <f t="shared" si="24"/>
        <v>1.17</v>
      </c>
      <c r="AA48">
        <v>36050692</v>
      </c>
      <c r="AB48">
        <v>3349.8063999999999</v>
      </c>
      <c r="AC48">
        <v>1563.2126000000001</v>
      </c>
      <c r="AD48">
        <v>706.83979999999997</v>
      </c>
      <c r="AE48">
        <v>272.20960000000002</v>
      </c>
      <c r="AF48">
        <v>1167.0432000000001</v>
      </c>
      <c r="AG48">
        <v>0</v>
      </c>
      <c r="AH48">
        <v>7.03</v>
      </c>
      <c r="AI48">
        <v>0</v>
      </c>
      <c r="AJ48">
        <v>0</v>
      </c>
      <c r="AK48">
        <v>3117.6415999999999</v>
      </c>
      <c r="AL48">
        <v>1491.5056</v>
      </c>
      <c r="AM48">
        <v>720.17639999999994</v>
      </c>
      <c r="AN48">
        <v>322.50920000000002</v>
      </c>
      <c r="AO48">
        <v>1337.2370000000001</v>
      </c>
      <c r="AP48">
        <v>0</v>
      </c>
      <c r="AQ48">
        <v>7.6959999999999997</v>
      </c>
      <c r="AR48">
        <v>0</v>
      </c>
      <c r="AS48">
        <v>0</v>
      </c>
      <c r="AT48">
        <v>70</v>
      </c>
      <c r="AU48">
        <v>10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4</v>
      </c>
      <c r="BJ48" t="s">
        <v>121</v>
      </c>
      <c r="BM48">
        <v>0</v>
      </c>
      <c r="BN48">
        <v>0</v>
      </c>
      <c r="BO48" t="s">
        <v>3</v>
      </c>
      <c r="BP48">
        <v>0</v>
      </c>
      <c r="BQ48">
        <v>1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70</v>
      </c>
      <c r="CA48">
        <v>10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25"/>
        <v>34.01</v>
      </c>
      <c r="CQ48">
        <f t="shared" si="26"/>
        <v>1563.2126000000001</v>
      </c>
      <c r="CR48">
        <f t="shared" si="27"/>
        <v>671.29020000000003</v>
      </c>
      <c r="CS48">
        <f t="shared" si="28"/>
        <v>272.20960000000002</v>
      </c>
      <c r="CT48">
        <f t="shared" si="29"/>
        <v>1167.0432000000001</v>
      </c>
      <c r="CU48">
        <f t="shared" si="30"/>
        <v>0</v>
      </c>
      <c r="CV48">
        <f t="shared" si="31"/>
        <v>7.03</v>
      </c>
      <c r="CW48">
        <f t="shared" si="32"/>
        <v>0</v>
      </c>
      <c r="CX48">
        <f t="shared" si="33"/>
        <v>0</v>
      </c>
      <c r="CY48">
        <f t="shared" si="34"/>
        <v>8.1690000000000005</v>
      </c>
      <c r="CZ48">
        <f t="shared" si="35"/>
        <v>1.167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1003</v>
      </c>
      <c r="DV48" t="s">
        <v>120</v>
      </c>
      <c r="DW48" t="s">
        <v>120</v>
      </c>
      <c r="DX48">
        <v>100</v>
      </c>
      <c r="EE48">
        <v>35867351</v>
      </c>
      <c r="EF48">
        <v>1</v>
      </c>
      <c r="EG48" t="s">
        <v>17</v>
      </c>
      <c r="EH48">
        <v>0</v>
      </c>
      <c r="EI48" t="s">
        <v>3</v>
      </c>
      <c r="EJ48">
        <v>4</v>
      </c>
      <c r="EK48">
        <v>0</v>
      </c>
      <c r="EL48" t="s">
        <v>18</v>
      </c>
      <c r="EM48" t="s">
        <v>19</v>
      </c>
      <c r="EO48" t="s">
        <v>3</v>
      </c>
      <c r="EQ48">
        <v>0</v>
      </c>
      <c r="ER48">
        <v>3250.3072000000002</v>
      </c>
      <c r="ES48">
        <v>1577.5540000000001</v>
      </c>
      <c r="ET48">
        <v>680.16660000000002</v>
      </c>
      <c r="EU48">
        <v>281.08600000000001</v>
      </c>
      <c r="EV48">
        <v>1300.7669000000001</v>
      </c>
      <c r="EW48">
        <v>7.992</v>
      </c>
      <c r="EX48">
        <v>0</v>
      </c>
      <c r="EY48">
        <v>0</v>
      </c>
      <c r="FQ48">
        <v>0</v>
      </c>
      <c r="FR48">
        <f t="shared" si="36"/>
        <v>0</v>
      </c>
      <c r="FS48">
        <v>0</v>
      </c>
      <c r="FX48">
        <v>71.400000000000006</v>
      </c>
      <c r="FY48">
        <v>9.5</v>
      </c>
      <c r="GA48" t="s">
        <v>3</v>
      </c>
      <c r="GD48">
        <v>0</v>
      </c>
      <c r="GF48">
        <v>1587810986</v>
      </c>
      <c r="GG48">
        <v>2</v>
      </c>
      <c r="GH48">
        <v>1</v>
      </c>
      <c r="GI48">
        <v>-2</v>
      </c>
      <c r="GJ48">
        <v>0</v>
      </c>
      <c r="GK48">
        <f>ROUND(R48*(R12)/100,2)</f>
        <v>2.94</v>
      </c>
      <c r="GL48">
        <f t="shared" si="37"/>
        <v>0</v>
      </c>
      <c r="GM48">
        <f t="shared" si="38"/>
        <v>46.29</v>
      </c>
      <c r="GN48">
        <f t="shared" si="39"/>
        <v>0</v>
      </c>
      <c r="GO48">
        <f t="shared" si="40"/>
        <v>0</v>
      </c>
      <c r="GP48">
        <f t="shared" si="41"/>
        <v>46.29</v>
      </c>
      <c r="GR48">
        <v>0</v>
      </c>
      <c r="GS48">
        <v>3</v>
      </c>
      <c r="GT48">
        <v>0</v>
      </c>
      <c r="GU48" t="s">
        <v>3</v>
      </c>
      <c r="GV48">
        <v>0</v>
      </c>
      <c r="GW48">
        <v>1</v>
      </c>
      <c r="GX48">
        <f t="shared" si="42"/>
        <v>0</v>
      </c>
      <c r="HA48">
        <v>0</v>
      </c>
      <c r="HB48">
        <v>0</v>
      </c>
      <c r="IK48">
        <v>0</v>
      </c>
    </row>
    <row r="49" spans="1:245" x14ac:dyDescent="0.2">
      <c r="A49">
        <v>17</v>
      </c>
      <c r="B49">
        <v>1</v>
      </c>
      <c r="C49">
        <f>ROW(SmtRes!A96)</f>
        <v>96</v>
      </c>
      <c r="D49">
        <f>ROW(EtalonRes!A97)</f>
        <v>97</v>
      </c>
      <c r="E49" t="s">
        <v>122</v>
      </c>
      <c r="F49" t="s">
        <v>123</v>
      </c>
      <c r="G49" t="s">
        <v>124</v>
      </c>
      <c r="H49" t="s">
        <v>125</v>
      </c>
      <c r="I49">
        <f>ROUND(1/1000,9)</f>
        <v>1E-3</v>
      </c>
      <c r="J49">
        <v>0</v>
      </c>
      <c r="O49">
        <f t="shared" si="14"/>
        <v>0.32</v>
      </c>
      <c r="P49">
        <f t="shared" si="15"/>
        <v>0.01</v>
      </c>
      <c r="Q49">
        <f t="shared" si="16"/>
        <v>0.31</v>
      </c>
      <c r="R49">
        <f t="shared" si="17"/>
        <v>0.11</v>
      </c>
      <c r="S49">
        <f t="shared" si="18"/>
        <v>0</v>
      </c>
      <c r="T49">
        <f t="shared" si="19"/>
        <v>0</v>
      </c>
      <c r="U49">
        <f t="shared" si="20"/>
        <v>0</v>
      </c>
      <c r="V49">
        <f t="shared" si="21"/>
        <v>0</v>
      </c>
      <c r="W49">
        <f t="shared" si="22"/>
        <v>0</v>
      </c>
      <c r="X49">
        <f t="shared" si="23"/>
        <v>0</v>
      </c>
      <c r="Y49">
        <f t="shared" si="24"/>
        <v>0</v>
      </c>
      <c r="AA49">
        <v>36050692</v>
      </c>
      <c r="AB49">
        <v>336.85359999999997</v>
      </c>
      <c r="AC49">
        <v>5.46</v>
      </c>
      <c r="AD49">
        <v>312.13119999999998</v>
      </c>
      <c r="AE49">
        <v>105.56399999999999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302.85919999999999</v>
      </c>
      <c r="AL49">
        <v>5.4</v>
      </c>
      <c r="AM49">
        <v>324.25279999999998</v>
      </c>
      <c r="AN49">
        <v>110.00879999999999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70</v>
      </c>
      <c r="AU49">
        <v>10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4</v>
      </c>
      <c r="BJ49" t="s">
        <v>126</v>
      </c>
      <c r="BM49">
        <v>0</v>
      </c>
      <c r="BN49">
        <v>0</v>
      </c>
      <c r="BO49" t="s">
        <v>3</v>
      </c>
      <c r="BP49">
        <v>0</v>
      </c>
      <c r="BQ49">
        <v>1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70</v>
      </c>
      <c r="CA49">
        <v>10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25"/>
        <v>0.32</v>
      </c>
      <c r="CQ49">
        <f t="shared" si="26"/>
        <v>5.46</v>
      </c>
      <c r="CR49">
        <f t="shared" si="27"/>
        <v>313.74720000000002</v>
      </c>
      <c r="CS49">
        <f t="shared" si="28"/>
        <v>105.56399999999999</v>
      </c>
      <c r="CT49">
        <f t="shared" si="29"/>
        <v>0</v>
      </c>
      <c r="CU49">
        <f t="shared" si="30"/>
        <v>0</v>
      </c>
      <c r="CV49">
        <f t="shared" si="31"/>
        <v>0</v>
      </c>
      <c r="CW49">
        <f t="shared" si="32"/>
        <v>0</v>
      </c>
      <c r="CX49">
        <f t="shared" si="33"/>
        <v>0</v>
      </c>
      <c r="CY49">
        <f t="shared" si="34"/>
        <v>0</v>
      </c>
      <c r="CZ49">
        <f t="shared" si="35"/>
        <v>0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1005</v>
      </c>
      <c r="DV49" t="s">
        <v>125</v>
      </c>
      <c r="DW49" t="s">
        <v>125</v>
      </c>
      <c r="DX49">
        <v>1000</v>
      </c>
      <c r="EE49">
        <v>35867351</v>
      </c>
      <c r="EF49">
        <v>1</v>
      </c>
      <c r="EG49" t="s">
        <v>17</v>
      </c>
      <c r="EH49">
        <v>0</v>
      </c>
      <c r="EI49" t="s">
        <v>3</v>
      </c>
      <c r="EJ49">
        <v>4</v>
      </c>
      <c r="EK49">
        <v>0</v>
      </c>
      <c r="EL49" t="s">
        <v>18</v>
      </c>
      <c r="EM49" t="s">
        <v>19</v>
      </c>
      <c r="EO49" t="s">
        <v>3</v>
      </c>
      <c r="EQ49">
        <v>0</v>
      </c>
      <c r="ER49">
        <v>290.49759999999998</v>
      </c>
      <c r="ES49">
        <v>6.6</v>
      </c>
      <c r="ET49">
        <v>318.19200000000001</v>
      </c>
      <c r="EU49">
        <v>110.00879999999999</v>
      </c>
      <c r="EV49">
        <v>0</v>
      </c>
      <c r="EW49">
        <v>0</v>
      </c>
      <c r="EX49">
        <v>0</v>
      </c>
      <c r="EY49">
        <v>0</v>
      </c>
      <c r="FQ49">
        <v>0</v>
      </c>
      <c r="FR49">
        <f t="shared" si="36"/>
        <v>0</v>
      </c>
      <c r="FS49">
        <v>0</v>
      </c>
      <c r="FX49">
        <v>77</v>
      </c>
      <c r="FY49">
        <v>9.1999999999999993</v>
      </c>
      <c r="GA49" t="s">
        <v>3</v>
      </c>
      <c r="GD49">
        <v>0</v>
      </c>
      <c r="GF49">
        <v>-472414075</v>
      </c>
      <c r="GG49">
        <v>2</v>
      </c>
      <c r="GH49">
        <v>1</v>
      </c>
      <c r="GI49">
        <v>-2</v>
      </c>
      <c r="GJ49">
        <v>0</v>
      </c>
      <c r="GK49">
        <f>ROUND(R49*(R12)/100,2)</f>
        <v>0.12</v>
      </c>
      <c r="GL49">
        <f t="shared" si="37"/>
        <v>0</v>
      </c>
      <c r="GM49">
        <f t="shared" si="38"/>
        <v>0.44</v>
      </c>
      <c r="GN49">
        <f t="shared" si="39"/>
        <v>0</v>
      </c>
      <c r="GO49">
        <f t="shared" si="40"/>
        <v>0</v>
      </c>
      <c r="GP49">
        <f t="shared" si="41"/>
        <v>0.44</v>
      </c>
      <c r="GR49">
        <v>0</v>
      </c>
      <c r="GS49">
        <v>3</v>
      </c>
      <c r="GT49">
        <v>0</v>
      </c>
      <c r="GU49" t="s">
        <v>3</v>
      </c>
      <c r="GV49">
        <v>0</v>
      </c>
      <c r="GW49">
        <v>1</v>
      </c>
      <c r="GX49">
        <f t="shared" si="42"/>
        <v>0</v>
      </c>
      <c r="HA49">
        <v>0</v>
      </c>
      <c r="HB49">
        <v>0</v>
      </c>
      <c r="IK49">
        <v>0</v>
      </c>
    </row>
    <row r="50" spans="1:245" x14ac:dyDescent="0.2">
      <c r="A50">
        <v>17</v>
      </c>
      <c r="B50">
        <v>1</v>
      </c>
      <c r="C50">
        <f>ROW(SmtRes!A98)</f>
        <v>98</v>
      </c>
      <c r="D50">
        <f>ROW(EtalonRes!A99)</f>
        <v>99</v>
      </c>
      <c r="E50" t="s">
        <v>127</v>
      </c>
      <c r="F50" t="s">
        <v>128</v>
      </c>
      <c r="G50" t="s">
        <v>129</v>
      </c>
      <c r="H50" t="s">
        <v>38</v>
      </c>
      <c r="I50">
        <f>ROUND(1/100,9)</f>
        <v>0.01</v>
      </c>
      <c r="J50">
        <v>0</v>
      </c>
      <c r="O50">
        <f t="shared" si="14"/>
        <v>0.28999999999999998</v>
      </c>
      <c r="P50">
        <f t="shared" si="15"/>
        <v>0.02</v>
      </c>
      <c r="Q50">
        <f t="shared" si="16"/>
        <v>0</v>
      </c>
      <c r="R50">
        <f t="shared" si="17"/>
        <v>0</v>
      </c>
      <c r="S50">
        <f t="shared" si="18"/>
        <v>0.27</v>
      </c>
      <c r="T50">
        <f t="shared" si="19"/>
        <v>0</v>
      </c>
      <c r="U50">
        <f t="shared" si="20"/>
        <v>2.0929999999999998E-3</v>
      </c>
      <c r="V50">
        <f t="shared" si="21"/>
        <v>0</v>
      </c>
      <c r="W50">
        <f t="shared" si="22"/>
        <v>0</v>
      </c>
      <c r="X50">
        <f t="shared" si="23"/>
        <v>0.19</v>
      </c>
      <c r="Y50">
        <f t="shared" si="24"/>
        <v>0.03</v>
      </c>
      <c r="AA50">
        <v>36050692</v>
      </c>
      <c r="AB50">
        <v>23.9057</v>
      </c>
      <c r="AC50">
        <v>1.6895</v>
      </c>
      <c r="AD50">
        <v>0</v>
      </c>
      <c r="AE50">
        <v>0</v>
      </c>
      <c r="AF50">
        <v>26.944800000000001</v>
      </c>
      <c r="AG50">
        <v>0</v>
      </c>
      <c r="AH50">
        <v>0.20930000000000001</v>
      </c>
      <c r="AI50">
        <v>0</v>
      </c>
      <c r="AJ50">
        <v>0</v>
      </c>
      <c r="AK50">
        <v>26.795400000000001</v>
      </c>
      <c r="AL50">
        <v>1.4105000000000001</v>
      </c>
      <c r="AM50">
        <v>0</v>
      </c>
      <c r="AN50">
        <v>0</v>
      </c>
      <c r="AO50">
        <v>25.7088</v>
      </c>
      <c r="AP50">
        <v>0</v>
      </c>
      <c r="AQ50">
        <v>0.22309999999999999</v>
      </c>
      <c r="AR50">
        <v>0</v>
      </c>
      <c r="AS50">
        <v>0</v>
      </c>
      <c r="AT50">
        <v>70</v>
      </c>
      <c r="AU50">
        <v>10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4</v>
      </c>
      <c r="BJ50" t="s">
        <v>130</v>
      </c>
      <c r="BM50">
        <v>0</v>
      </c>
      <c r="BN50">
        <v>0</v>
      </c>
      <c r="BO50" t="s">
        <v>3</v>
      </c>
      <c r="BP50">
        <v>0</v>
      </c>
      <c r="BQ50">
        <v>1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70</v>
      </c>
      <c r="CA50">
        <v>10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25"/>
        <v>0.28999999999999998</v>
      </c>
      <c r="CQ50">
        <f t="shared" si="26"/>
        <v>1.6895</v>
      </c>
      <c r="CR50">
        <f t="shared" si="27"/>
        <v>0</v>
      </c>
      <c r="CS50">
        <f t="shared" si="28"/>
        <v>0</v>
      </c>
      <c r="CT50">
        <f t="shared" si="29"/>
        <v>26.944800000000001</v>
      </c>
      <c r="CU50">
        <f t="shared" si="30"/>
        <v>0</v>
      </c>
      <c r="CV50">
        <f t="shared" si="31"/>
        <v>0.20930000000000001</v>
      </c>
      <c r="CW50">
        <f t="shared" si="32"/>
        <v>0</v>
      </c>
      <c r="CX50">
        <f t="shared" si="33"/>
        <v>0</v>
      </c>
      <c r="CY50">
        <f t="shared" si="34"/>
        <v>0.189</v>
      </c>
      <c r="CZ50">
        <f t="shared" si="35"/>
        <v>2.7E-2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1005</v>
      </c>
      <c r="DV50" t="s">
        <v>38</v>
      </c>
      <c r="DW50" t="s">
        <v>38</v>
      </c>
      <c r="DX50">
        <v>100</v>
      </c>
      <c r="EE50">
        <v>35867351</v>
      </c>
      <c r="EF50">
        <v>1</v>
      </c>
      <c r="EG50" t="s">
        <v>17</v>
      </c>
      <c r="EH50">
        <v>0</v>
      </c>
      <c r="EI50" t="s">
        <v>3</v>
      </c>
      <c r="EJ50">
        <v>4</v>
      </c>
      <c r="EK50">
        <v>0</v>
      </c>
      <c r="EL50" t="s">
        <v>18</v>
      </c>
      <c r="EM50" t="s">
        <v>19</v>
      </c>
      <c r="EO50" t="s">
        <v>3</v>
      </c>
      <c r="EQ50">
        <v>0</v>
      </c>
      <c r="ER50">
        <v>27.320799999999998</v>
      </c>
      <c r="ES50">
        <v>1.6120000000000001</v>
      </c>
      <c r="ET50">
        <v>0</v>
      </c>
      <c r="EU50">
        <v>0</v>
      </c>
      <c r="EV50">
        <v>25.461600000000001</v>
      </c>
      <c r="EW50">
        <v>0.24379999999999999</v>
      </c>
      <c r="EX50">
        <v>0</v>
      </c>
      <c r="EY50">
        <v>0</v>
      </c>
      <c r="FQ50">
        <v>0</v>
      </c>
      <c r="FR50">
        <f t="shared" si="36"/>
        <v>0</v>
      </c>
      <c r="FS50">
        <v>0</v>
      </c>
      <c r="FX50">
        <v>70</v>
      </c>
      <c r="FY50">
        <v>11</v>
      </c>
      <c r="GA50" t="s">
        <v>3</v>
      </c>
      <c r="GD50">
        <v>0</v>
      </c>
      <c r="GF50">
        <v>1373286146</v>
      </c>
      <c r="GG50">
        <v>2</v>
      </c>
      <c r="GH50">
        <v>1</v>
      </c>
      <c r="GI50">
        <v>-2</v>
      </c>
      <c r="GJ50">
        <v>0</v>
      </c>
      <c r="GK50">
        <f>ROUND(R50*(R12)/100,2)</f>
        <v>0</v>
      </c>
      <c r="GL50">
        <f t="shared" si="37"/>
        <v>0</v>
      </c>
      <c r="GM50">
        <f t="shared" si="38"/>
        <v>0.51</v>
      </c>
      <c r="GN50">
        <f t="shared" si="39"/>
        <v>0</v>
      </c>
      <c r="GO50">
        <f t="shared" si="40"/>
        <v>0</v>
      </c>
      <c r="GP50">
        <f t="shared" si="41"/>
        <v>0.51</v>
      </c>
      <c r="GR50">
        <v>0</v>
      </c>
      <c r="GS50">
        <v>3</v>
      </c>
      <c r="GT50">
        <v>0</v>
      </c>
      <c r="GU50" t="s">
        <v>3</v>
      </c>
      <c r="GV50">
        <v>0</v>
      </c>
      <c r="GW50">
        <v>1</v>
      </c>
      <c r="GX50">
        <f t="shared" si="42"/>
        <v>0</v>
      </c>
      <c r="HA50">
        <v>0</v>
      </c>
      <c r="HB50">
        <v>0</v>
      </c>
      <c r="IK50">
        <v>0</v>
      </c>
    </row>
    <row r="52" spans="1:245" x14ac:dyDescent="0.2">
      <c r="A52" s="2">
        <v>51</v>
      </c>
      <c r="B52" s="2">
        <f>B20</f>
        <v>1</v>
      </c>
      <c r="C52" s="2">
        <f>A20</f>
        <v>3</v>
      </c>
      <c r="D52" s="2">
        <f>ROW(A20)</f>
        <v>20</v>
      </c>
      <c r="E52" s="2"/>
      <c r="F52" s="2" t="str">
        <f>IF(F20&lt;&gt;"",F20,"")</f>
        <v>Новая локальная смета</v>
      </c>
      <c r="G52" s="2" t="str">
        <f>IF(G20&lt;&gt;"",G20,"")</f>
        <v>Новая локальная смета</v>
      </c>
      <c r="H52" s="2">
        <v>0</v>
      </c>
      <c r="I52" s="2"/>
      <c r="J52" s="2"/>
      <c r="K52" s="2"/>
      <c r="L52" s="2"/>
      <c r="M52" s="2"/>
      <c r="N52" s="2"/>
      <c r="O52" s="2">
        <f t="shared" ref="O52:T52" si="43">ROUND(AB52,2)</f>
        <v>11705.4</v>
      </c>
      <c r="P52" s="2">
        <f t="shared" si="43"/>
        <v>4493.55</v>
      </c>
      <c r="Q52" s="2">
        <f t="shared" si="43"/>
        <v>2794.46</v>
      </c>
      <c r="R52" s="2">
        <f t="shared" si="43"/>
        <v>982.95</v>
      </c>
      <c r="S52" s="2">
        <f t="shared" si="43"/>
        <v>4417.3900000000003</v>
      </c>
      <c r="T52" s="2">
        <f t="shared" si="43"/>
        <v>0</v>
      </c>
      <c r="U52" s="2">
        <f>AH52</f>
        <v>25.505655000000001</v>
      </c>
      <c r="V52" s="2">
        <f>AI52</f>
        <v>0</v>
      </c>
      <c r="W52" s="2">
        <f>ROUND(AJ52,2)</f>
        <v>0</v>
      </c>
      <c r="X52" s="2">
        <f>ROUND(AK52,2)</f>
        <v>3093.21</v>
      </c>
      <c r="Y52" s="2">
        <f>ROUND(AL52,2)</f>
        <v>441.75</v>
      </c>
      <c r="Z52" s="2"/>
      <c r="AA52" s="2"/>
      <c r="AB52" s="2">
        <f>ROUND(SUMIF(AA24:AA50,"=36050692",O24:O50),2)</f>
        <v>11705.4</v>
      </c>
      <c r="AC52" s="2">
        <f>ROUND(SUMIF(AA24:AA50,"=36050692",P24:P50),2)</f>
        <v>4493.55</v>
      </c>
      <c r="AD52" s="2">
        <f>ROUND(SUMIF(AA24:AA50,"=36050692",Q24:Q50),2)</f>
        <v>2794.46</v>
      </c>
      <c r="AE52" s="2">
        <f>ROUND(SUMIF(AA24:AA50,"=36050692",R24:R50),2)</f>
        <v>982.95</v>
      </c>
      <c r="AF52" s="2">
        <f>ROUND(SUMIF(AA24:AA50,"=36050692",S24:S50),2)</f>
        <v>4417.3900000000003</v>
      </c>
      <c r="AG52" s="2">
        <f>ROUND(SUMIF(AA24:AA50,"=36050692",T24:T50),2)</f>
        <v>0</v>
      </c>
      <c r="AH52" s="2">
        <f>SUMIF(AA24:AA50,"=36050692",U24:U50)</f>
        <v>25.505655000000001</v>
      </c>
      <c r="AI52" s="2">
        <f>SUMIF(AA24:AA50,"=36050692",V24:V50)</f>
        <v>0</v>
      </c>
      <c r="AJ52" s="2">
        <f>ROUND(SUMIF(AA24:AA50,"=36050692",W24:W50),2)</f>
        <v>0</v>
      </c>
      <c r="AK52" s="2">
        <f>ROUND(SUMIF(AA24:AA50,"=36050692",X24:X50),2)</f>
        <v>3093.21</v>
      </c>
      <c r="AL52" s="2">
        <f>ROUND(SUMIF(AA24:AA50,"=36050692",Y24:Y50),2)</f>
        <v>441.75</v>
      </c>
      <c r="AM52" s="2"/>
      <c r="AN52" s="2"/>
      <c r="AO52" s="2">
        <f t="shared" ref="AO52:BC52" si="44">ROUND(BX52,2)</f>
        <v>0</v>
      </c>
      <c r="AP52" s="2">
        <f t="shared" si="44"/>
        <v>0</v>
      </c>
      <c r="AQ52" s="2">
        <f t="shared" si="44"/>
        <v>0</v>
      </c>
      <c r="AR52" s="2">
        <f t="shared" si="44"/>
        <v>16301.95</v>
      </c>
      <c r="AS52" s="2">
        <f t="shared" si="44"/>
        <v>0</v>
      </c>
      <c r="AT52" s="2">
        <f t="shared" si="44"/>
        <v>0</v>
      </c>
      <c r="AU52" s="2">
        <f t="shared" si="44"/>
        <v>16301.95</v>
      </c>
      <c r="AV52" s="2">
        <f t="shared" si="44"/>
        <v>4493.55</v>
      </c>
      <c r="AW52" s="2">
        <f t="shared" si="44"/>
        <v>4493.55</v>
      </c>
      <c r="AX52" s="2">
        <f t="shared" si="44"/>
        <v>0</v>
      </c>
      <c r="AY52" s="2">
        <f t="shared" si="44"/>
        <v>4493.55</v>
      </c>
      <c r="AZ52" s="2">
        <f t="shared" si="44"/>
        <v>0</v>
      </c>
      <c r="BA52" s="2">
        <f t="shared" si="44"/>
        <v>0</v>
      </c>
      <c r="BB52" s="2">
        <f t="shared" si="44"/>
        <v>0</v>
      </c>
      <c r="BC52" s="2">
        <f t="shared" si="44"/>
        <v>0</v>
      </c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>
        <f>ROUND(SUMIF(AA24:AA50,"=36050692",FQ24:FQ50),2)</f>
        <v>0</v>
      </c>
      <c r="BY52" s="2">
        <f>ROUND(SUMIF(AA24:AA50,"=36050692",FR24:FR50),2)</f>
        <v>0</v>
      </c>
      <c r="BZ52" s="2">
        <f>ROUND(SUMIF(AA24:AA50,"=36050692",GL24:GL50),2)</f>
        <v>0</v>
      </c>
      <c r="CA52" s="2">
        <f>ROUND(SUMIF(AA24:AA50,"=36050692",GM24:GM50),2)</f>
        <v>16301.95</v>
      </c>
      <c r="CB52" s="2">
        <f>ROUND(SUMIF(AA24:AA50,"=36050692",GN24:GN50),2)</f>
        <v>0</v>
      </c>
      <c r="CC52" s="2">
        <f>ROUND(SUMIF(AA24:AA50,"=36050692",GO24:GO50),2)</f>
        <v>0</v>
      </c>
      <c r="CD52" s="2">
        <f>ROUND(SUMIF(AA24:AA50,"=36050692",GP24:GP50),2)</f>
        <v>16301.95</v>
      </c>
      <c r="CE52" s="2">
        <f>AC52-BX52</f>
        <v>4493.55</v>
      </c>
      <c r="CF52" s="2">
        <f>AC52-BY52</f>
        <v>4493.55</v>
      </c>
      <c r="CG52" s="2">
        <f>BX52-BZ52</f>
        <v>0</v>
      </c>
      <c r="CH52" s="2">
        <f>AC52-BX52-BY52+BZ52</f>
        <v>4493.55</v>
      </c>
      <c r="CI52" s="2">
        <f>BY52-BZ52</f>
        <v>0</v>
      </c>
      <c r="CJ52" s="2">
        <f>ROUND(SUMIF(AA24:AA50,"=36050692",GX24:GX50),2)</f>
        <v>0</v>
      </c>
      <c r="CK52" s="2">
        <f>ROUND(SUMIF(AA24:AA50,"=36050692",GY24:GY50),2)</f>
        <v>0</v>
      </c>
      <c r="CL52" s="2">
        <f>ROUND(SUMIF(AA24:AA50,"=36050692",GZ24:GZ50),2)</f>
        <v>0</v>
      </c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>
        <v>0</v>
      </c>
    </row>
    <row r="54" spans="1:245" x14ac:dyDescent="0.2">
      <c r="A54" s="4">
        <v>50</v>
      </c>
      <c r="B54" s="4">
        <v>0</v>
      </c>
      <c r="C54" s="4">
        <v>0</v>
      </c>
      <c r="D54" s="4">
        <v>1</v>
      </c>
      <c r="E54" s="4">
        <v>201</v>
      </c>
      <c r="F54" s="4">
        <f>ROUND(Source!O52,O54)</f>
        <v>11705.4</v>
      </c>
      <c r="G54" s="4" t="s">
        <v>131</v>
      </c>
      <c r="H54" s="4" t="s">
        <v>132</v>
      </c>
      <c r="I54" s="4"/>
      <c r="J54" s="4"/>
      <c r="K54" s="4">
        <v>201</v>
      </c>
      <c r="L54" s="4">
        <v>1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45" x14ac:dyDescent="0.2">
      <c r="A55" s="4">
        <v>50</v>
      </c>
      <c r="B55" s="4">
        <v>0</v>
      </c>
      <c r="C55" s="4">
        <v>0</v>
      </c>
      <c r="D55" s="4">
        <v>1</v>
      </c>
      <c r="E55" s="4">
        <v>202</v>
      </c>
      <c r="F55" s="4">
        <f>ROUND(Source!P52,O55)</f>
        <v>4493.55</v>
      </c>
      <c r="G55" s="4" t="s">
        <v>133</v>
      </c>
      <c r="H55" s="4" t="s">
        <v>134</v>
      </c>
      <c r="I55" s="4"/>
      <c r="J55" s="4"/>
      <c r="K55" s="4">
        <v>202</v>
      </c>
      <c r="L55" s="4">
        <v>2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45" x14ac:dyDescent="0.2">
      <c r="A56" s="4">
        <v>50</v>
      </c>
      <c r="B56" s="4">
        <v>0</v>
      </c>
      <c r="C56" s="4">
        <v>0</v>
      </c>
      <c r="D56" s="4">
        <v>1</v>
      </c>
      <c r="E56" s="4">
        <v>222</v>
      </c>
      <c r="F56" s="4">
        <f>ROUND(Source!AO52,O56)</f>
        <v>0</v>
      </c>
      <c r="G56" s="4" t="s">
        <v>135</v>
      </c>
      <c r="H56" s="4" t="s">
        <v>136</v>
      </c>
      <c r="I56" s="4"/>
      <c r="J56" s="4"/>
      <c r="K56" s="4">
        <v>222</v>
      </c>
      <c r="L56" s="4">
        <v>3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45" x14ac:dyDescent="0.2">
      <c r="A57" s="4">
        <v>50</v>
      </c>
      <c r="B57" s="4">
        <v>0</v>
      </c>
      <c r="C57" s="4">
        <v>0</v>
      </c>
      <c r="D57" s="4">
        <v>1</v>
      </c>
      <c r="E57" s="4">
        <v>225</v>
      </c>
      <c r="F57" s="4">
        <f>ROUND(Source!AV52,O57)</f>
        <v>4493.55</v>
      </c>
      <c r="G57" s="4" t="s">
        <v>137</v>
      </c>
      <c r="H57" s="4" t="s">
        <v>138</v>
      </c>
      <c r="I57" s="4"/>
      <c r="J57" s="4"/>
      <c r="K57" s="4">
        <v>225</v>
      </c>
      <c r="L57" s="4">
        <v>4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45" x14ac:dyDescent="0.2">
      <c r="A58" s="4">
        <v>50</v>
      </c>
      <c r="B58" s="4">
        <v>0</v>
      </c>
      <c r="C58" s="4">
        <v>0</v>
      </c>
      <c r="D58" s="4">
        <v>1</v>
      </c>
      <c r="E58" s="4">
        <v>226</v>
      </c>
      <c r="F58" s="4">
        <f>ROUND(Source!AW52,O58)</f>
        <v>4493.55</v>
      </c>
      <c r="G58" s="4" t="s">
        <v>139</v>
      </c>
      <c r="H58" s="4" t="s">
        <v>140</v>
      </c>
      <c r="I58" s="4"/>
      <c r="J58" s="4"/>
      <c r="K58" s="4">
        <v>226</v>
      </c>
      <c r="L58" s="4">
        <v>5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45" x14ac:dyDescent="0.2">
      <c r="A59" s="4">
        <v>50</v>
      </c>
      <c r="B59" s="4">
        <v>0</v>
      </c>
      <c r="C59" s="4">
        <v>0</v>
      </c>
      <c r="D59" s="4">
        <v>1</v>
      </c>
      <c r="E59" s="4">
        <v>227</v>
      </c>
      <c r="F59" s="4">
        <f>ROUND(Source!AX52,O59)</f>
        <v>0</v>
      </c>
      <c r="G59" s="4" t="s">
        <v>141</v>
      </c>
      <c r="H59" s="4" t="s">
        <v>142</v>
      </c>
      <c r="I59" s="4"/>
      <c r="J59" s="4"/>
      <c r="K59" s="4">
        <v>227</v>
      </c>
      <c r="L59" s="4">
        <v>6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/>
    </row>
    <row r="60" spans="1:245" x14ac:dyDescent="0.2">
      <c r="A60" s="4">
        <v>50</v>
      </c>
      <c r="B60" s="4">
        <v>0</v>
      </c>
      <c r="C60" s="4">
        <v>0</v>
      </c>
      <c r="D60" s="4">
        <v>1</v>
      </c>
      <c r="E60" s="4">
        <v>228</v>
      </c>
      <c r="F60" s="4">
        <f>ROUND(Source!AY52,O60)</f>
        <v>4493.55</v>
      </c>
      <c r="G60" s="4" t="s">
        <v>143</v>
      </c>
      <c r="H60" s="4" t="s">
        <v>144</v>
      </c>
      <c r="I60" s="4"/>
      <c r="J60" s="4"/>
      <c r="K60" s="4">
        <v>228</v>
      </c>
      <c r="L60" s="4">
        <v>7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45" x14ac:dyDescent="0.2">
      <c r="A61" s="4">
        <v>50</v>
      </c>
      <c r="B61" s="4">
        <v>0</v>
      </c>
      <c r="C61" s="4">
        <v>0</v>
      </c>
      <c r="D61" s="4">
        <v>1</v>
      </c>
      <c r="E61" s="4">
        <v>216</v>
      </c>
      <c r="F61" s="4">
        <f>ROUND(Source!AP52,O61)</f>
        <v>0</v>
      </c>
      <c r="G61" s="4" t="s">
        <v>145</v>
      </c>
      <c r="H61" s="4" t="s">
        <v>146</v>
      </c>
      <c r="I61" s="4"/>
      <c r="J61" s="4"/>
      <c r="K61" s="4">
        <v>216</v>
      </c>
      <c r="L61" s="4">
        <v>8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45" x14ac:dyDescent="0.2">
      <c r="A62" s="4">
        <v>50</v>
      </c>
      <c r="B62" s="4">
        <v>0</v>
      </c>
      <c r="C62" s="4">
        <v>0</v>
      </c>
      <c r="D62" s="4">
        <v>1</v>
      </c>
      <c r="E62" s="4">
        <v>223</v>
      </c>
      <c r="F62" s="4">
        <f>ROUND(Source!AQ52,O62)</f>
        <v>0</v>
      </c>
      <c r="G62" s="4" t="s">
        <v>147</v>
      </c>
      <c r="H62" s="4" t="s">
        <v>148</v>
      </c>
      <c r="I62" s="4"/>
      <c r="J62" s="4"/>
      <c r="K62" s="4">
        <v>223</v>
      </c>
      <c r="L62" s="4">
        <v>9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45" x14ac:dyDescent="0.2">
      <c r="A63" s="4">
        <v>50</v>
      </c>
      <c r="B63" s="4">
        <v>0</v>
      </c>
      <c r="C63" s="4">
        <v>0</v>
      </c>
      <c r="D63" s="4">
        <v>1</v>
      </c>
      <c r="E63" s="4">
        <v>229</v>
      </c>
      <c r="F63" s="4">
        <f>ROUND(Source!AZ52,O63)</f>
        <v>0</v>
      </c>
      <c r="G63" s="4" t="s">
        <v>149</v>
      </c>
      <c r="H63" s="4" t="s">
        <v>150</v>
      </c>
      <c r="I63" s="4"/>
      <c r="J63" s="4"/>
      <c r="K63" s="4">
        <v>229</v>
      </c>
      <c r="L63" s="4">
        <v>10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45" x14ac:dyDescent="0.2">
      <c r="A64" s="4">
        <v>50</v>
      </c>
      <c r="B64" s="4">
        <v>0</v>
      </c>
      <c r="C64" s="4">
        <v>0</v>
      </c>
      <c r="D64" s="4">
        <v>1</v>
      </c>
      <c r="E64" s="4">
        <v>203</v>
      </c>
      <c r="F64" s="4">
        <f>ROUND(Source!Q52,O64)</f>
        <v>2794.46</v>
      </c>
      <c r="G64" s="4" t="s">
        <v>151</v>
      </c>
      <c r="H64" s="4" t="s">
        <v>152</v>
      </c>
      <c r="I64" s="4"/>
      <c r="J64" s="4"/>
      <c r="K64" s="4">
        <v>203</v>
      </c>
      <c r="L64" s="4">
        <v>11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23" x14ac:dyDescent="0.2">
      <c r="A65" s="4">
        <v>50</v>
      </c>
      <c r="B65" s="4">
        <v>0</v>
      </c>
      <c r="C65" s="4">
        <v>0</v>
      </c>
      <c r="D65" s="4">
        <v>1</v>
      </c>
      <c r="E65" s="4">
        <v>231</v>
      </c>
      <c r="F65" s="4">
        <f>ROUND(Source!BB52,O65)</f>
        <v>0</v>
      </c>
      <c r="G65" s="4" t="s">
        <v>153</v>
      </c>
      <c r="H65" s="4" t="s">
        <v>154</v>
      </c>
      <c r="I65" s="4"/>
      <c r="J65" s="4"/>
      <c r="K65" s="4">
        <v>231</v>
      </c>
      <c r="L65" s="4">
        <v>12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23" x14ac:dyDescent="0.2">
      <c r="A66" s="4">
        <v>50</v>
      </c>
      <c r="B66" s="4">
        <v>0</v>
      </c>
      <c r="C66" s="4">
        <v>0</v>
      </c>
      <c r="D66" s="4">
        <v>1</v>
      </c>
      <c r="E66" s="4">
        <v>204</v>
      </c>
      <c r="F66" s="4">
        <f>ROUND(Source!R52,O66)</f>
        <v>982.95</v>
      </c>
      <c r="G66" s="4" t="s">
        <v>155</v>
      </c>
      <c r="H66" s="4" t="s">
        <v>156</v>
      </c>
      <c r="I66" s="4"/>
      <c r="J66" s="4"/>
      <c r="K66" s="4">
        <v>204</v>
      </c>
      <c r="L66" s="4">
        <v>13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/>
    </row>
    <row r="67" spans="1:23" x14ac:dyDescent="0.2">
      <c r="A67" s="4">
        <v>50</v>
      </c>
      <c r="B67" s="4">
        <v>0</v>
      </c>
      <c r="C67" s="4">
        <v>0</v>
      </c>
      <c r="D67" s="4">
        <v>1</v>
      </c>
      <c r="E67" s="4">
        <v>205</v>
      </c>
      <c r="F67" s="4">
        <f>ROUND(Source!S52,O67)</f>
        <v>4417.3900000000003</v>
      </c>
      <c r="G67" s="4" t="s">
        <v>157</v>
      </c>
      <c r="H67" s="4" t="s">
        <v>158</v>
      </c>
      <c r="I67" s="4"/>
      <c r="J67" s="4"/>
      <c r="K67" s="4">
        <v>205</v>
      </c>
      <c r="L67" s="4">
        <v>14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/>
    </row>
    <row r="68" spans="1:23" x14ac:dyDescent="0.2">
      <c r="A68" s="4">
        <v>50</v>
      </c>
      <c r="B68" s="4">
        <v>0</v>
      </c>
      <c r="C68" s="4">
        <v>0</v>
      </c>
      <c r="D68" s="4">
        <v>1</v>
      </c>
      <c r="E68" s="4">
        <v>232</v>
      </c>
      <c r="F68" s="4">
        <f>ROUND(Source!BC52,O68)</f>
        <v>0</v>
      </c>
      <c r="G68" s="4" t="s">
        <v>159</v>
      </c>
      <c r="H68" s="4" t="s">
        <v>160</v>
      </c>
      <c r="I68" s="4"/>
      <c r="J68" s="4"/>
      <c r="K68" s="4">
        <v>232</v>
      </c>
      <c r="L68" s="4">
        <v>15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/>
    </row>
    <row r="69" spans="1:23" x14ac:dyDescent="0.2">
      <c r="A69" s="4">
        <v>50</v>
      </c>
      <c r="B69" s="4">
        <v>0</v>
      </c>
      <c r="C69" s="4">
        <v>0</v>
      </c>
      <c r="D69" s="4">
        <v>1</v>
      </c>
      <c r="E69" s="4">
        <v>214</v>
      </c>
      <c r="F69" s="4">
        <f>ROUND(Source!AS52,O69)</f>
        <v>0</v>
      </c>
      <c r="G69" s="4" t="s">
        <v>161</v>
      </c>
      <c r="H69" s="4" t="s">
        <v>162</v>
      </c>
      <c r="I69" s="4"/>
      <c r="J69" s="4"/>
      <c r="K69" s="4">
        <v>214</v>
      </c>
      <c r="L69" s="4">
        <v>16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/>
    </row>
    <row r="70" spans="1:23" x14ac:dyDescent="0.2">
      <c r="A70" s="4">
        <v>50</v>
      </c>
      <c r="B70" s="4">
        <v>0</v>
      </c>
      <c r="C70" s="4">
        <v>0</v>
      </c>
      <c r="D70" s="4">
        <v>1</v>
      </c>
      <c r="E70" s="4">
        <v>215</v>
      </c>
      <c r="F70" s="4">
        <f>ROUND(Source!AT52,O70)</f>
        <v>0</v>
      </c>
      <c r="G70" s="4" t="s">
        <v>163</v>
      </c>
      <c r="H70" s="4" t="s">
        <v>164</v>
      </c>
      <c r="I70" s="4"/>
      <c r="J70" s="4"/>
      <c r="K70" s="4">
        <v>215</v>
      </c>
      <c r="L70" s="4">
        <v>17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/>
    </row>
    <row r="71" spans="1:23" x14ac:dyDescent="0.2">
      <c r="A71" s="4">
        <v>50</v>
      </c>
      <c r="B71" s="4">
        <v>0</v>
      </c>
      <c r="C71" s="4">
        <v>0</v>
      </c>
      <c r="D71" s="4">
        <v>1</v>
      </c>
      <c r="E71" s="4">
        <v>217</v>
      </c>
      <c r="F71" s="4">
        <f>ROUND(Source!AU52,O71)</f>
        <v>16301.95</v>
      </c>
      <c r="G71" s="4" t="s">
        <v>165</v>
      </c>
      <c r="H71" s="4" t="s">
        <v>166</v>
      </c>
      <c r="I71" s="4"/>
      <c r="J71" s="4"/>
      <c r="K71" s="4">
        <v>217</v>
      </c>
      <c r="L71" s="4">
        <v>18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/>
    </row>
    <row r="72" spans="1:23" x14ac:dyDescent="0.2">
      <c r="A72" s="4">
        <v>50</v>
      </c>
      <c r="B72" s="4">
        <v>0</v>
      </c>
      <c r="C72" s="4">
        <v>0</v>
      </c>
      <c r="D72" s="4">
        <v>1</v>
      </c>
      <c r="E72" s="4">
        <v>230</v>
      </c>
      <c r="F72" s="4">
        <f>ROUND(Source!BA52,O72)</f>
        <v>0</v>
      </c>
      <c r="G72" s="4" t="s">
        <v>167</v>
      </c>
      <c r="H72" s="4" t="s">
        <v>168</v>
      </c>
      <c r="I72" s="4"/>
      <c r="J72" s="4"/>
      <c r="K72" s="4">
        <v>230</v>
      </c>
      <c r="L72" s="4">
        <v>19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/>
    </row>
    <row r="73" spans="1:23" x14ac:dyDescent="0.2">
      <c r="A73" s="4">
        <v>50</v>
      </c>
      <c r="B73" s="4">
        <v>0</v>
      </c>
      <c r="C73" s="4">
        <v>0</v>
      </c>
      <c r="D73" s="4">
        <v>1</v>
      </c>
      <c r="E73" s="4">
        <v>206</v>
      </c>
      <c r="F73" s="4">
        <f>ROUND(Source!T52,O73)</f>
        <v>0</v>
      </c>
      <c r="G73" s="4" t="s">
        <v>169</v>
      </c>
      <c r="H73" s="4" t="s">
        <v>170</v>
      </c>
      <c r="I73" s="4"/>
      <c r="J73" s="4"/>
      <c r="K73" s="4">
        <v>206</v>
      </c>
      <c r="L73" s="4">
        <v>20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/>
    </row>
    <row r="74" spans="1:23" x14ac:dyDescent="0.2">
      <c r="A74" s="4">
        <v>50</v>
      </c>
      <c r="B74" s="4">
        <v>0</v>
      </c>
      <c r="C74" s="4">
        <v>0</v>
      </c>
      <c r="D74" s="4">
        <v>1</v>
      </c>
      <c r="E74" s="4">
        <v>207</v>
      </c>
      <c r="F74" s="4">
        <f>Source!U52</f>
        <v>25.505655000000001</v>
      </c>
      <c r="G74" s="4" t="s">
        <v>171</v>
      </c>
      <c r="H74" s="4" t="s">
        <v>172</v>
      </c>
      <c r="I74" s="4"/>
      <c r="J74" s="4"/>
      <c r="K74" s="4">
        <v>207</v>
      </c>
      <c r="L74" s="4">
        <v>21</v>
      </c>
      <c r="M74" s="4">
        <v>3</v>
      </c>
      <c r="N74" s="4" t="s">
        <v>3</v>
      </c>
      <c r="O74" s="4">
        <v>-1</v>
      </c>
      <c r="P74" s="4"/>
      <c r="Q74" s="4"/>
      <c r="R74" s="4"/>
      <c r="S74" s="4"/>
      <c r="T74" s="4"/>
      <c r="U74" s="4"/>
      <c r="V74" s="4"/>
      <c r="W74" s="4"/>
    </row>
    <row r="75" spans="1:23" x14ac:dyDescent="0.2">
      <c r="A75" s="4">
        <v>50</v>
      </c>
      <c r="B75" s="4">
        <v>0</v>
      </c>
      <c r="C75" s="4">
        <v>0</v>
      </c>
      <c r="D75" s="4">
        <v>1</v>
      </c>
      <c r="E75" s="4">
        <v>208</v>
      </c>
      <c r="F75" s="4">
        <f>Source!V52</f>
        <v>0</v>
      </c>
      <c r="G75" s="4" t="s">
        <v>173</v>
      </c>
      <c r="H75" s="4" t="s">
        <v>174</v>
      </c>
      <c r="I75" s="4"/>
      <c r="J75" s="4"/>
      <c r="K75" s="4">
        <v>208</v>
      </c>
      <c r="L75" s="4">
        <v>22</v>
      </c>
      <c r="M75" s="4">
        <v>3</v>
      </c>
      <c r="N75" s="4" t="s">
        <v>3</v>
      </c>
      <c r="O75" s="4">
        <v>-1</v>
      </c>
      <c r="P75" s="4"/>
      <c r="Q75" s="4"/>
      <c r="R75" s="4"/>
      <c r="S75" s="4"/>
      <c r="T75" s="4"/>
      <c r="U75" s="4"/>
      <c r="V75" s="4"/>
      <c r="W75" s="4"/>
    </row>
    <row r="76" spans="1:23" x14ac:dyDescent="0.2">
      <c r="A76" s="4">
        <v>50</v>
      </c>
      <c r="B76" s="4">
        <v>0</v>
      </c>
      <c r="C76" s="4">
        <v>0</v>
      </c>
      <c r="D76" s="4">
        <v>1</v>
      </c>
      <c r="E76" s="4">
        <v>209</v>
      </c>
      <c r="F76" s="4">
        <f>ROUND(Source!W52,O76)</f>
        <v>0</v>
      </c>
      <c r="G76" s="4" t="s">
        <v>175</v>
      </c>
      <c r="H76" s="4" t="s">
        <v>176</v>
      </c>
      <c r="I76" s="4"/>
      <c r="J76" s="4"/>
      <c r="K76" s="4">
        <v>209</v>
      </c>
      <c r="L76" s="4">
        <v>23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/>
    </row>
    <row r="77" spans="1:23" x14ac:dyDescent="0.2">
      <c r="A77" s="4">
        <v>50</v>
      </c>
      <c r="B77" s="4">
        <v>0</v>
      </c>
      <c r="C77" s="4">
        <v>0</v>
      </c>
      <c r="D77" s="4">
        <v>1</v>
      </c>
      <c r="E77" s="4">
        <v>210</v>
      </c>
      <c r="F77" s="4">
        <f>ROUND(Source!X52,O77)</f>
        <v>3093.21</v>
      </c>
      <c r="G77" s="4" t="s">
        <v>177</v>
      </c>
      <c r="H77" s="4" t="s">
        <v>178</v>
      </c>
      <c r="I77" s="4"/>
      <c r="J77" s="4"/>
      <c r="K77" s="4">
        <v>210</v>
      </c>
      <c r="L77" s="4">
        <v>24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/>
    </row>
    <row r="78" spans="1:23" x14ac:dyDescent="0.2">
      <c r="A78" s="4">
        <v>50</v>
      </c>
      <c r="B78" s="4">
        <v>0</v>
      </c>
      <c r="C78" s="4">
        <v>0</v>
      </c>
      <c r="D78" s="4">
        <v>1</v>
      </c>
      <c r="E78" s="4">
        <v>211</v>
      </c>
      <c r="F78" s="4">
        <f>ROUND(Source!Y52,O78)</f>
        <v>441.75</v>
      </c>
      <c r="G78" s="4" t="s">
        <v>179</v>
      </c>
      <c r="H78" s="4" t="s">
        <v>180</v>
      </c>
      <c r="I78" s="4"/>
      <c r="J78" s="4"/>
      <c r="K78" s="4">
        <v>211</v>
      </c>
      <c r="L78" s="4">
        <v>25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/>
    </row>
    <row r="79" spans="1:23" x14ac:dyDescent="0.2">
      <c r="A79" s="4">
        <v>50</v>
      </c>
      <c r="B79" s="4">
        <v>0</v>
      </c>
      <c r="C79" s="4">
        <v>0</v>
      </c>
      <c r="D79" s="4">
        <v>1</v>
      </c>
      <c r="E79" s="4">
        <v>224</v>
      </c>
      <c r="F79" s="4">
        <f>ROUND(Source!AR52,O79)</f>
        <v>16301.95</v>
      </c>
      <c r="G79" s="4" t="s">
        <v>181</v>
      </c>
      <c r="H79" s="4" t="s">
        <v>182</v>
      </c>
      <c r="I79" s="4"/>
      <c r="J79" s="4"/>
      <c r="K79" s="4">
        <v>224</v>
      </c>
      <c r="L79" s="4">
        <v>26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1" spans="1:206" x14ac:dyDescent="0.2">
      <c r="A81" s="2">
        <v>51</v>
      </c>
      <c r="B81" s="2">
        <f>B12</f>
        <v>113</v>
      </c>
      <c r="C81" s="2">
        <f>A12</f>
        <v>1</v>
      </c>
      <c r="D81" s="2">
        <f>ROW(A12)</f>
        <v>12</v>
      </c>
      <c r="E81" s="2"/>
      <c r="F81" s="2" t="str">
        <f>IF(F12&lt;&gt;"",F12,"")</f>
        <v>Новый объект</v>
      </c>
      <c r="G81" s="2" t="str">
        <f>IF(G12&lt;&gt;"",G12,"")</f>
        <v>Семейный кампус_разовые работы</v>
      </c>
      <c r="H81" s="2">
        <v>0</v>
      </c>
      <c r="I81" s="2"/>
      <c r="J81" s="2"/>
      <c r="K81" s="2"/>
      <c r="L81" s="2"/>
      <c r="M81" s="2"/>
      <c r="N81" s="2"/>
      <c r="O81" s="2">
        <f t="shared" ref="O81:T81" si="45">ROUND(O52,2)</f>
        <v>11705.4</v>
      </c>
      <c r="P81" s="2">
        <f t="shared" si="45"/>
        <v>4493.55</v>
      </c>
      <c r="Q81" s="2">
        <f t="shared" si="45"/>
        <v>2794.46</v>
      </c>
      <c r="R81" s="2">
        <f t="shared" si="45"/>
        <v>982.95</v>
      </c>
      <c r="S81" s="2">
        <f t="shared" si="45"/>
        <v>4417.3900000000003</v>
      </c>
      <c r="T81" s="2">
        <f t="shared" si="45"/>
        <v>0</v>
      </c>
      <c r="U81" s="2">
        <f>U52</f>
        <v>25.505655000000001</v>
      </c>
      <c r="V81" s="2">
        <f>V52</f>
        <v>0</v>
      </c>
      <c r="W81" s="2">
        <f>ROUND(W52,2)</f>
        <v>0</v>
      </c>
      <c r="X81" s="2">
        <f>ROUND(X52,2)</f>
        <v>3093.21</v>
      </c>
      <c r="Y81" s="2">
        <f>ROUND(Y52,2)</f>
        <v>441.75</v>
      </c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>
        <f t="shared" ref="AO81:BC81" si="46">ROUND(AO52,2)</f>
        <v>0</v>
      </c>
      <c r="AP81" s="2">
        <f t="shared" si="46"/>
        <v>0</v>
      </c>
      <c r="AQ81" s="2">
        <f t="shared" si="46"/>
        <v>0</v>
      </c>
      <c r="AR81" s="2">
        <f t="shared" si="46"/>
        <v>16301.95</v>
      </c>
      <c r="AS81" s="2">
        <f t="shared" si="46"/>
        <v>0</v>
      </c>
      <c r="AT81" s="2">
        <f t="shared" si="46"/>
        <v>0</v>
      </c>
      <c r="AU81" s="2">
        <f t="shared" si="46"/>
        <v>16301.95</v>
      </c>
      <c r="AV81" s="2">
        <f t="shared" si="46"/>
        <v>4493.55</v>
      </c>
      <c r="AW81" s="2">
        <f t="shared" si="46"/>
        <v>4493.55</v>
      </c>
      <c r="AX81" s="2">
        <f t="shared" si="46"/>
        <v>0</v>
      </c>
      <c r="AY81" s="2">
        <f t="shared" si="46"/>
        <v>4493.55</v>
      </c>
      <c r="AZ81" s="2">
        <f t="shared" si="46"/>
        <v>0</v>
      </c>
      <c r="BA81" s="2">
        <f t="shared" si="46"/>
        <v>0</v>
      </c>
      <c r="BB81" s="2">
        <f t="shared" si="46"/>
        <v>0</v>
      </c>
      <c r="BC81" s="2">
        <f t="shared" si="46"/>
        <v>0</v>
      </c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>
        <v>0</v>
      </c>
    </row>
    <row r="83" spans="1:206" x14ac:dyDescent="0.2">
      <c r="A83" s="4">
        <v>50</v>
      </c>
      <c r="B83" s="4">
        <v>0</v>
      </c>
      <c r="C83" s="4">
        <v>0</v>
      </c>
      <c r="D83" s="4">
        <v>1</v>
      </c>
      <c r="E83" s="4">
        <v>201</v>
      </c>
      <c r="F83" s="4">
        <f>ROUND(Source!O81,O83)</f>
        <v>11705.4</v>
      </c>
      <c r="G83" s="4" t="s">
        <v>131</v>
      </c>
      <c r="H83" s="4" t="s">
        <v>132</v>
      </c>
      <c r="I83" s="4"/>
      <c r="J83" s="4"/>
      <c r="K83" s="4">
        <v>201</v>
      </c>
      <c r="L83" s="4">
        <v>1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06" x14ac:dyDescent="0.2">
      <c r="A84" s="4">
        <v>50</v>
      </c>
      <c r="B84" s="4">
        <v>0</v>
      </c>
      <c r="C84" s="4">
        <v>0</v>
      </c>
      <c r="D84" s="4">
        <v>1</v>
      </c>
      <c r="E84" s="4">
        <v>202</v>
      </c>
      <c r="F84" s="4">
        <f>ROUND(Source!P81,O84)</f>
        <v>4493.55</v>
      </c>
      <c r="G84" s="4" t="s">
        <v>133</v>
      </c>
      <c r="H84" s="4" t="s">
        <v>134</v>
      </c>
      <c r="I84" s="4"/>
      <c r="J84" s="4"/>
      <c r="K84" s="4">
        <v>202</v>
      </c>
      <c r="L84" s="4">
        <v>2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06" x14ac:dyDescent="0.2">
      <c r="A85" s="4">
        <v>50</v>
      </c>
      <c r="B85" s="4">
        <v>0</v>
      </c>
      <c r="C85" s="4">
        <v>0</v>
      </c>
      <c r="D85" s="4">
        <v>1</v>
      </c>
      <c r="E85" s="4">
        <v>222</v>
      </c>
      <c r="F85" s="4">
        <f>ROUND(Source!AO81,O85)</f>
        <v>0</v>
      </c>
      <c r="G85" s="4" t="s">
        <v>135</v>
      </c>
      <c r="H85" s="4" t="s">
        <v>136</v>
      </c>
      <c r="I85" s="4"/>
      <c r="J85" s="4"/>
      <c r="K85" s="4">
        <v>222</v>
      </c>
      <c r="L85" s="4">
        <v>3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06" x14ac:dyDescent="0.2">
      <c r="A86" s="4">
        <v>50</v>
      </c>
      <c r="B86" s="4">
        <v>0</v>
      </c>
      <c r="C86" s="4">
        <v>0</v>
      </c>
      <c r="D86" s="4">
        <v>1</v>
      </c>
      <c r="E86" s="4">
        <v>225</v>
      </c>
      <c r="F86" s="4">
        <f>ROUND(Source!AV81,O86)</f>
        <v>4493.55</v>
      </c>
      <c r="G86" s="4" t="s">
        <v>137</v>
      </c>
      <c r="H86" s="4" t="s">
        <v>138</v>
      </c>
      <c r="I86" s="4"/>
      <c r="J86" s="4"/>
      <c r="K86" s="4">
        <v>225</v>
      </c>
      <c r="L86" s="4">
        <v>4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06" x14ac:dyDescent="0.2">
      <c r="A87" s="4">
        <v>50</v>
      </c>
      <c r="B87" s="4">
        <v>0</v>
      </c>
      <c r="C87" s="4">
        <v>0</v>
      </c>
      <c r="D87" s="4">
        <v>1</v>
      </c>
      <c r="E87" s="4">
        <v>226</v>
      </c>
      <c r="F87" s="4">
        <f>ROUND(Source!AW81,O87)</f>
        <v>4493.55</v>
      </c>
      <c r="G87" s="4" t="s">
        <v>139</v>
      </c>
      <c r="H87" s="4" t="s">
        <v>140</v>
      </c>
      <c r="I87" s="4"/>
      <c r="J87" s="4"/>
      <c r="K87" s="4">
        <v>226</v>
      </c>
      <c r="L87" s="4">
        <v>5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06" x14ac:dyDescent="0.2">
      <c r="A88" s="4">
        <v>50</v>
      </c>
      <c r="B88" s="4">
        <v>0</v>
      </c>
      <c r="C88" s="4">
        <v>0</v>
      </c>
      <c r="D88" s="4">
        <v>1</v>
      </c>
      <c r="E88" s="4">
        <v>227</v>
      </c>
      <c r="F88" s="4">
        <f>ROUND(Source!AX81,O88)</f>
        <v>0</v>
      </c>
      <c r="G88" s="4" t="s">
        <v>141</v>
      </c>
      <c r="H88" s="4" t="s">
        <v>142</v>
      </c>
      <c r="I88" s="4"/>
      <c r="J88" s="4"/>
      <c r="K88" s="4">
        <v>227</v>
      </c>
      <c r="L88" s="4">
        <v>6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06" x14ac:dyDescent="0.2">
      <c r="A89" s="4">
        <v>50</v>
      </c>
      <c r="B89" s="4">
        <v>0</v>
      </c>
      <c r="C89" s="4">
        <v>0</v>
      </c>
      <c r="D89" s="4">
        <v>1</v>
      </c>
      <c r="E89" s="4">
        <v>228</v>
      </c>
      <c r="F89" s="4">
        <f>ROUND(Source!AY81,O89)</f>
        <v>4493.55</v>
      </c>
      <c r="G89" s="4" t="s">
        <v>143</v>
      </c>
      <c r="H89" s="4" t="s">
        <v>144</v>
      </c>
      <c r="I89" s="4"/>
      <c r="J89" s="4"/>
      <c r="K89" s="4">
        <v>228</v>
      </c>
      <c r="L89" s="4">
        <v>7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06" x14ac:dyDescent="0.2">
      <c r="A90" s="4">
        <v>50</v>
      </c>
      <c r="B90" s="4">
        <v>0</v>
      </c>
      <c r="C90" s="4">
        <v>0</v>
      </c>
      <c r="D90" s="4">
        <v>1</v>
      </c>
      <c r="E90" s="4">
        <v>216</v>
      </c>
      <c r="F90" s="4">
        <f>ROUND(Source!AP81,O90)</f>
        <v>0</v>
      </c>
      <c r="G90" s="4" t="s">
        <v>145</v>
      </c>
      <c r="H90" s="4" t="s">
        <v>146</v>
      </c>
      <c r="I90" s="4"/>
      <c r="J90" s="4"/>
      <c r="K90" s="4">
        <v>216</v>
      </c>
      <c r="L90" s="4">
        <v>8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06" x14ac:dyDescent="0.2">
      <c r="A91" s="4">
        <v>50</v>
      </c>
      <c r="B91" s="4">
        <v>0</v>
      </c>
      <c r="C91" s="4">
        <v>0</v>
      </c>
      <c r="D91" s="4">
        <v>1</v>
      </c>
      <c r="E91" s="4">
        <v>223</v>
      </c>
      <c r="F91" s="4">
        <f>ROUND(Source!AQ81,O91)</f>
        <v>0</v>
      </c>
      <c r="G91" s="4" t="s">
        <v>147</v>
      </c>
      <c r="H91" s="4" t="s">
        <v>148</v>
      </c>
      <c r="I91" s="4"/>
      <c r="J91" s="4"/>
      <c r="K91" s="4">
        <v>223</v>
      </c>
      <c r="L91" s="4">
        <v>9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06" x14ac:dyDescent="0.2">
      <c r="A92" s="4">
        <v>50</v>
      </c>
      <c r="B92" s="4">
        <v>0</v>
      </c>
      <c r="C92" s="4">
        <v>0</v>
      </c>
      <c r="D92" s="4">
        <v>1</v>
      </c>
      <c r="E92" s="4">
        <v>229</v>
      </c>
      <c r="F92" s="4">
        <f>ROUND(Source!AZ81,O92)</f>
        <v>0</v>
      </c>
      <c r="G92" s="4" t="s">
        <v>149</v>
      </c>
      <c r="H92" s="4" t="s">
        <v>150</v>
      </c>
      <c r="I92" s="4"/>
      <c r="J92" s="4"/>
      <c r="K92" s="4">
        <v>229</v>
      </c>
      <c r="L92" s="4">
        <v>10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06" x14ac:dyDescent="0.2">
      <c r="A93" s="4">
        <v>50</v>
      </c>
      <c r="B93" s="4">
        <v>0</v>
      </c>
      <c r="C93" s="4">
        <v>0</v>
      </c>
      <c r="D93" s="4">
        <v>1</v>
      </c>
      <c r="E93" s="4">
        <v>203</v>
      </c>
      <c r="F93" s="4">
        <f>ROUND(Source!Q81,O93)</f>
        <v>2794.46</v>
      </c>
      <c r="G93" s="4" t="s">
        <v>151</v>
      </c>
      <c r="H93" s="4" t="s">
        <v>152</v>
      </c>
      <c r="I93" s="4"/>
      <c r="J93" s="4"/>
      <c r="K93" s="4">
        <v>203</v>
      </c>
      <c r="L93" s="4">
        <v>11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06" x14ac:dyDescent="0.2">
      <c r="A94" s="4">
        <v>50</v>
      </c>
      <c r="B94" s="4">
        <v>0</v>
      </c>
      <c r="C94" s="4">
        <v>0</v>
      </c>
      <c r="D94" s="4">
        <v>1</v>
      </c>
      <c r="E94" s="4">
        <v>231</v>
      </c>
      <c r="F94" s="4">
        <f>ROUND(Source!BB81,O94)</f>
        <v>0</v>
      </c>
      <c r="G94" s="4" t="s">
        <v>153</v>
      </c>
      <c r="H94" s="4" t="s">
        <v>154</v>
      </c>
      <c r="I94" s="4"/>
      <c r="J94" s="4"/>
      <c r="K94" s="4">
        <v>231</v>
      </c>
      <c r="L94" s="4">
        <v>12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06" x14ac:dyDescent="0.2">
      <c r="A95" s="4">
        <v>50</v>
      </c>
      <c r="B95" s="4">
        <v>0</v>
      </c>
      <c r="C95" s="4">
        <v>0</v>
      </c>
      <c r="D95" s="4">
        <v>1</v>
      </c>
      <c r="E95" s="4">
        <v>204</v>
      </c>
      <c r="F95" s="4">
        <f>ROUND(Source!R81,O95)</f>
        <v>982.95</v>
      </c>
      <c r="G95" s="4" t="s">
        <v>155</v>
      </c>
      <c r="H95" s="4" t="s">
        <v>156</v>
      </c>
      <c r="I95" s="4"/>
      <c r="J95" s="4"/>
      <c r="K95" s="4">
        <v>204</v>
      </c>
      <c r="L95" s="4">
        <v>13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06" x14ac:dyDescent="0.2">
      <c r="A96" s="4">
        <v>50</v>
      </c>
      <c r="B96" s="4">
        <v>0</v>
      </c>
      <c r="C96" s="4">
        <v>0</v>
      </c>
      <c r="D96" s="4">
        <v>1</v>
      </c>
      <c r="E96" s="4">
        <v>205</v>
      </c>
      <c r="F96" s="4">
        <f>ROUND(Source!S81,O96)</f>
        <v>4417.3900000000003</v>
      </c>
      <c r="G96" s="4" t="s">
        <v>157</v>
      </c>
      <c r="H96" s="4" t="s">
        <v>158</v>
      </c>
      <c r="I96" s="4"/>
      <c r="J96" s="4"/>
      <c r="K96" s="4">
        <v>205</v>
      </c>
      <c r="L96" s="4">
        <v>14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3" x14ac:dyDescent="0.2">
      <c r="A97" s="4">
        <v>50</v>
      </c>
      <c r="B97" s="4">
        <v>0</v>
      </c>
      <c r="C97" s="4">
        <v>0</v>
      </c>
      <c r="D97" s="4">
        <v>1</v>
      </c>
      <c r="E97" s="4">
        <v>232</v>
      </c>
      <c r="F97" s="4">
        <f>ROUND(Source!BC81,O97)</f>
        <v>0</v>
      </c>
      <c r="G97" s="4" t="s">
        <v>159</v>
      </c>
      <c r="H97" s="4" t="s">
        <v>160</v>
      </c>
      <c r="I97" s="4"/>
      <c r="J97" s="4"/>
      <c r="K97" s="4">
        <v>232</v>
      </c>
      <c r="L97" s="4">
        <v>15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3" x14ac:dyDescent="0.2">
      <c r="A98" s="4">
        <v>50</v>
      </c>
      <c r="B98" s="4">
        <v>0</v>
      </c>
      <c r="C98" s="4">
        <v>0</v>
      </c>
      <c r="D98" s="4">
        <v>1</v>
      </c>
      <c r="E98" s="4">
        <v>214</v>
      </c>
      <c r="F98" s="4">
        <f>ROUND(Source!AS81,O98)</f>
        <v>0</v>
      </c>
      <c r="G98" s="4" t="s">
        <v>161</v>
      </c>
      <c r="H98" s="4" t="s">
        <v>162</v>
      </c>
      <c r="I98" s="4"/>
      <c r="J98" s="4"/>
      <c r="K98" s="4">
        <v>214</v>
      </c>
      <c r="L98" s="4">
        <v>16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3" x14ac:dyDescent="0.2">
      <c r="A99" s="4">
        <v>50</v>
      </c>
      <c r="B99" s="4">
        <v>0</v>
      </c>
      <c r="C99" s="4">
        <v>0</v>
      </c>
      <c r="D99" s="4">
        <v>1</v>
      </c>
      <c r="E99" s="4">
        <v>215</v>
      </c>
      <c r="F99" s="4">
        <f>ROUND(Source!AT81,O99)</f>
        <v>0</v>
      </c>
      <c r="G99" s="4" t="s">
        <v>163</v>
      </c>
      <c r="H99" s="4" t="s">
        <v>164</v>
      </c>
      <c r="I99" s="4"/>
      <c r="J99" s="4"/>
      <c r="K99" s="4">
        <v>215</v>
      </c>
      <c r="L99" s="4">
        <v>17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3" x14ac:dyDescent="0.2">
      <c r="A100" s="4">
        <v>50</v>
      </c>
      <c r="B100" s="4">
        <v>0</v>
      </c>
      <c r="C100" s="4">
        <v>0</v>
      </c>
      <c r="D100" s="4">
        <v>1</v>
      </c>
      <c r="E100" s="4">
        <v>217</v>
      </c>
      <c r="F100" s="4">
        <f>ROUND(Source!AU81,O100)</f>
        <v>16301.95</v>
      </c>
      <c r="G100" s="4" t="s">
        <v>165</v>
      </c>
      <c r="H100" s="4" t="s">
        <v>166</v>
      </c>
      <c r="I100" s="4"/>
      <c r="J100" s="4"/>
      <c r="K100" s="4">
        <v>217</v>
      </c>
      <c r="L100" s="4">
        <v>18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3" x14ac:dyDescent="0.2">
      <c r="A101" s="4">
        <v>50</v>
      </c>
      <c r="B101" s="4">
        <v>0</v>
      </c>
      <c r="C101" s="4">
        <v>0</v>
      </c>
      <c r="D101" s="4">
        <v>1</v>
      </c>
      <c r="E101" s="4">
        <v>230</v>
      </c>
      <c r="F101" s="4">
        <f>ROUND(Source!BA81,O101)</f>
        <v>0</v>
      </c>
      <c r="G101" s="4" t="s">
        <v>167</v>
      </c>
      <c r="H101" s="4" t="s">
        <v>168</v>
      </c>
      <c r="I101" s="4"/>
      <c r="J101" s="4"/>
      <c r="K101" s="4">
        <v>230</v>
      </c>
      <c r="L101" s="4">
        <v>19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3" x14ac:dyDescent="0.2">
      <c r="A102" s="4">
        <v>50</v>
      </c>
      <c r="B102" s="4">
        <v>0</v>
      </c>
      <c r="C102" s="4">
        <v>0</v>
      </c>
      <c r="D102" s="4">
        <v>1</v>
      </c>
      <c r="E102" s="4">
        <v>206</v>
      </c>
      <c r="F102" s="4">
        <f>ROUND(Source!T81,O102)</f>
        <v>0</v>
      </c>
      <c r="G102" s="4" t="s">
        <v>169</v>
      </c>
      <c r="H102" s="4" t="s">
        <v>170</v>
      </c>
      <c r="I102" s="4"/>
      <c r="J102" s="4"/>
      <c r="K102" s="4">
        <v>206</v>
      </c>
      <c r="L102" s="4">
        <v>20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3" x14ac:dyDescent="0.2">
      <c r="A103" s="4">
        <v>50</v>
      </c>
      <c r="B103" s="4">
        <v>0</v>
      </c>
      <c r="C103" s="4">
        <v>0</v>
      </c>
      <c r="D103" s="4">
        <v>1</v>
      </c>
      <c r="E103" s="4">
        <v>207</v>
      </c>
      <c r="F103" s="4">
        <f>Source!U81</f>
        <v>25.505655000000001</v>
      </c>
      <c r="G103" s="4" t="s">
        <v>171</v>
      </c>
      <c r="H103" s="4" t="s">
        <v>172</v>
      </c>
      <c r="I103" s="4"/>
      <c r="J103" s="4"/>
      <c r="K103" s="4">
        <v>207</v>
      </c>
      <c r="L103" s="4">
        <v>21</v>
      </c>
      <c r="M103" s="4">
        <v>3</v>
      </c>
      <c r="N103" s="4" t="s">
        <v>3</v>
      </c>
      <c r="O103" s="4">
        <v>-1</v>
      </c>
      <c r="P103" s="4"/>
      <c r="Q103" s="4"/>
      <c r="R103" s="4"/>
      <c r="S103" s="4"/>
      <c r="T103" s="4"/>
      <c r="U103" s="4"/>
      <c r="V103" s="4"/>
      <c r="W103" s="4"/>
    </row>
    <row r="104" spans="1:23" x14ac:dyDescent="0.2">
      <c r="A104" s="4">
        <v>50</v>
      </c>
      <c r="B104" s="4">
        <v>0</v>
      </c>
      <c r="C104" s="4">
        <v>0</v>
      </c>
      <c r="D104" s="4">
        <v>1</v>
      </c>
      <c r="E104" s="4">
        <v>208</v>
      </c>
      <c r="F104" s="4">
        <f>Source!V81</f>
        <v>0</v>
      </c>
      <c r="G104" s="4" t="s">
        <v>173</v>
      </c>
      <c r="H104" s="4" t="s">
        <v>174</v>
      </c>
      <c r="I104" s="4"/>
      <c r="J104" s="4"/>
      <c r="K104" s="4">
        <v>208</v>
      </c>
      <c r="L104" s="4">
        <v>22</v>
      </c>
      <c r="M104" s="4">
        <v>3</v>
      </c>
      <c r="N104" s="4" t="s">
        <v>3</v>
      </c>
      <c r="O104" s="4">
        <v>-1</v>
      </c>
      <c r="P104" s="4"/>
      <c r="Q104" s="4"/>
      <c r="R104" s="4"/>
      <c r="S104" s="4"/>
      <c r="T104" s="4"/>
      <c r="U104" s="4"/>
      <c r="V104" s="4"/>
      <c r="W104" s="4"/>
    </row>
    <row r="105" spans="1:23" x14ac:dyDescent="0.2">
      <c r="A105" s="4">
        <v>50</v>
      </c>
      <c r="B105" s="4">
        <v>0</v>
      </c>
      <c r="C105" s="4">
        <v>0</v>
      </c>
      <c r="D105" s="4">
        <v>1</v>
      </c>
      <c r="E105" s="4">
        <v>209</v>
      </c>
      <c r="F105" s="4">
        <f>ROUND(Source!W81,O105)</f>
        <v>0</v>
      </c>
      <c r="G105" s="4" t="s">
        <v>175</v>
      </c>
      <c r="H105" s="4" t="s">
        <v>176</v>
      </c>
      <c r="I105" s="4"/>
      <c r="J105" s="4"/>
      <c r="K105" s="4">
        <v>209</v>
      </c>
      <c r="L105" s="4">
        <v>23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3" x14ac:dyDescent="0.2">
      <c r="A106" s="4">
        <v>50</v>
      </c>
      <c r="B106" s="4">
        <v>0</v>
      </c>
      <c r="C106" s="4">
        <v>0</v>
      </c>
      <c r="D106" s="4">
        <v>1</v>
      </c>
      <c r="E106" s="4">
        <v>210</v>
      </c>
      <c r="F106" s="4">
        <f>ROUND(Source!X81,O106)</f>
        <v>3093.21</v>
      </c>
      <c r="G106" s="4" t="s">
        <v>177</v>
      </c>
      <c r="H106" s="4" t="s">
        <v>178</v>
      </c>
      <c r="I106" s="4"/>
      <c r="J106" s="4"/>
      <c r="K106" s="4">
        <v>210</v>
      </c>
      <c r="L106" s="4">
        <v>24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3" x14ac:dyDescent="0.2">
      <c r="A107" s="4">
        <v>50</v>
      </c>
      <c r="B107" s="4">
        <v>0</v>
      </c>
      <c r="C107" s="4">
        <v>0</v>
      </c>
      <c r="D107" s="4">
        <v>1</v>
      </c>
      <c r="E107" s="4">
        <v>211</v>
      </c>
      <c r="F107" s="4">
        <f>ROUND(Source!Y81,O107)</f>
        <v>441.75</v>
      </c>
      <c r="G107" s="4" t="s">
        <v>179</v>
      </c>
      <c r="H107" s="4" t="s">
        <v>180</v>
      </c>
      <c r="I107" s="4"/>
      <c r="J107" s="4"/>
      <c r="K107" s="4">
        <v>211</v>
      </c>
      <c r="L107" s="4">
        <v>25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8" spans="1:23" x14ac:dyDescent="0.2">
      <c r="A108" s="4">
        <v>50</v>
      </c>
      <c r="B108" s="4">
        <v>0</v>
      </c>
      <c r="C108" s="4">
        <v>0</v>
      </c>
      <c r="D108" s="4">
        <v>1</v>
      </c>
      <c r="E108" s="4">
        <v>224</v>
      </c>
      <c r="F108" s="4">
        <f>ROUND(Source!AR81,O108)</f>
        <v>16301.95</v>
      </c>
      <c r="G108" s="4" t="s">
        <v>181</v>
      </c>
      <c r="H108" s="4" t="s">
        <v>182</v>
      </c>
      <c r="I108" s="4"/>
      <c r="J108" s="4"/>
      <c r="K108" s="4">
        <v>224</v>
      </c>
      <c r="L108" s="4">
        <v>26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/>
    </row>
    <row r="111" spans="1:23" x14ac:dyDescent="0.2">
      <c r="A111">
        <v>-1</v>
      </c>
    </row>
    <row r="113" spans="1:15" x14ac:dyDescent="0.2">
      <c r="A113" s="3">
        <v>75</v>
      </c>
      <c r="B113" s="3" t="s">
        <v>183</v>
      </c>
      <c r="C113" s="3">
        <v>2018</v>
      </c>
      <c r="D113" s="3">
        <v>0</v>
      </c>
      <c r="E113" s="3">
        <v>1</v>
      </c>
      <c r="F113" s="3">
        <v>0</v>
      </c>
      <c r="G113" s="3">
        <v>0</v>
      </c>
      <c r="H113" s="3">
        <v>1</v>
      </c>
      <c r="I113" s="3">
        <v>0</v>
      </c>
      <c r="J113" s="3">
        <v>1</v>
      </c>
      <c r="K113" s="3">
        <v>78</v>
      </c>
      <c r="L113" s="3">
        <v>30</v>
      </c>
      <c r="M113" s="3">
        <v>0</v>
      </c>
      <c r="N113" s="3">
        <v>36050692</v>
      </c>
      <c r="O113" s="3">
        <v>1</v>
      </c>
    </row>
    <row r="117" spans="1:15" x14ac:dyDescent="0.2">
      <c r="A117">
        <v>65</v>
      </c>
      <c r="C117">
        <v>1</v>
      </c>
      <c r="D117">
        <v>0</v>
      </c>
      <c r="E11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184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  <c r="N1">
        <v>10</v>
      </c>
      <c r="O1">
        <v>1</v>
      </c>
      <c r="P1">
        <v>0</v>
      </c>
      <c r="Q1">
        <v>5</v>
      </c>
    </row>
    <row r="12" spans="1:133" x14ac:dyDescent="0.2">
      <c r="A12" s="1">
        <v>1</v>
      </c>
      <c r="B12" s="1">
        <v>50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36050692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11</v>
      </c>
      <c r="D16" s="5" t="s">
        <v>11</v>
      </c>
      <c r="E16" s="6">
        <f>(Source!F69)/1000</f>
        <v>0</v>
      </c>
      <c r="F16" s="6">
        <f>(Source!F70)/1000</f>
        <v>0</v>
      </c>
      <c r="G16" s="6">
        <f>(Source!F61)/1000</f>
        <v>0</v>
      </c>
      <c r="H16" s="6">
        <f>(Source!F71)/1000+(Source!F72)/1000</f>
        <v>16.301950000000001</v>
      </c>
      <c r="I16" s="6">
        <f>E16+F16+G16+H16</f>
        <v>16.301950000000001</v>
      </c>
      <c r="J16" s="6">
        <f>(Source!F67)/1000</f>
        <v>4.4173900000000001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11986.97</v>
      </c>
      <c r="AU16" s="6">
        <v>4564.17</v>
      </c>
      <c r="AV16" s="6">
        <v>0</v>
      </c>
      <c r="AW16" s="6">
        <v>0</v>
      </c>
      <c r="AX16" s="6">
        <v>0</v>
      </c>
      <c r="AY16" s="6">
        <v>2815.3</v>
      </c>
      <c r="AZ16" s="6">
        <v>1009.56</v>
      </c>
      <c r="BA16" s="6">
        <v>4607.5</v>
      </c>
      <c r="BB16" s="6">
        <v>0</v>
      </c>
      <c r="BC16" s="6">
        <v>0</v>
      </c>
      <c r="BD16" s="6">
        <v>16764.41</v>
      </c>
      <c r="BE16" s="6">
        <v>0</v>
      </c>
      <c r="BF16" s="6">
        <v>25.4252</v>
      </c>
      <c r="BG16" s="6">
        <v>0</v>
      </c>
      <c r="BH16" s="6">
        <v>0</v>
      </c>
      <c r="BI16" s="6">
        <v>3226.35</v>
      </c>
      <c r="BJ16" s="6">
        <v>460.76</v>
      </c>
      <c r="BK16" s="6">
        <v>16764.41</v>
      </c>
    </row>
    <row r="18" spans="1:19" x14ac:dyDescent="0.2">
      <c r="A18">
        <v>51</v>
      </c>
      <c r="E18" s="7">
        <f>SUMIF(A16:A17,3,E16:E17)</f>
        <v>0</v>
      </c>
      <c r="F18" s="7">
        <f>SUMIF(A16:A17,3,F16:F17)</f>
        <v>0</v>
      </c>
      <c r="G18" s="7">
        <f>SUMIF(A16:A17,3,G16:G17)</f>
        <v>0</v>
      </c>
      <c r="H18" s="7">
        <f>SUMIF(A16:A17,3,H16:H17)</f>
        <v>16.301950000000001</v>
      </c>
      <c r="I18" s="7">
        <f>SUMIF(A16:A17,3,I16:I17)</f>
        <v>16.301950000000001</v>
      </c>
      <c r="J18" s="7">
        <f>SUMIF(A16:A17,3,J16:J17)</f>
        <v>4.4173900000000001</v>
      </c>
      <c r="K18" s="7"/>
      <c r="L18" s="7"/>
      <c r="M18" s="7"/>
      <c r="N18" s="7"/>
      <c r="O18" s="7"/>
      <c r="P18" s="7"/>
      <c r="Q18" s="7"/>
      <c r="R18" s="7"/>
      <c r="S18" s="7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11986.97</v>
      </c>
      <c r="G20" s="4" t="s">
        <v>131</v>
      </c>
      <c r="H20" s="4" t="s">
        <v>132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4564.17</v>
      </c>
      <c r="G21" s="4" t="s">
        <v>133</v>
      </c>
      <c r="H21" s="4" t="s">
        <v>134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135</v>
      </c>
      <c r="H22" s="4" t="s">
        <v>136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4564.17</v>
      </c>
      <c r="G23" s="4" t="s">
        <v>137</v>
      </c>
      <c r="H23" s="4" t="s">
        <v>138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4564.17</v>
      </c>
      <c r="G24" s="4" t="s">
        <v>139</v>
      </c>
      <c r="H24" s="4" t="s">
        <v>140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141</v>
      </c>
      <c r="H25" s="4" t="s">
        <v>142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4564.17</v>
      </c>
      <c r="G26" s="4" t="s">
        <v>143</v>
      </c>
      <c r="H26" s="4" t="s">
        <v>144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145</v>
      </c>
      <c r="H27" s="4" t="s">
        <v>146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147</v>
      </c>
      <c r="H28" s="4" t="s">
        <v>148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149</v>
      </c>
      <c r="H29" s="4" t="s">
        <v>150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2815.3</v>
      </c>
      <c r="G30" s="4" t="s">
        <v>151</v>
      </c>
      <c r="H30" s="4" t="s">
        <v>152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153</v>
      </c>
      <c r="H31" s="4" t="s">
        <v>154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1009.56</v>
      </c>
      <c r="G32" s="4" t="s">
        <v>155</v>
      </c>
      <c r="H32" s="4" t="s">
        <v>156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4607.5</v>
      </c>
      <c r="G33" s="4" t="s">
        <v>157</v>
      </c>
      <c r="H33" s="4" t="s">
        <v>158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159</v>
      </c>
      <c r="H34" s="4" t="s">
        <v>160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161</v>
      </c>
      <c r="H35" s="4" t="s">
        <v>162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163</v>
      </c>
      <c r="H36" s="4" t="s">
        <v>164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16764.41</v>
      </c>
      <c r="G37" s="4" t="s">
        <v>165</v>
      </c>
      <c r="H37" s="4" t="s">
        <v>166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167</v>
      </c>
      <c r="H38" s="4" t="s">
        <v>168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169</v>
      </c>
      <c r="H39" s="4" t="s">
        <v>170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25.4252</v>
      </c>
      <c r="G40" s="4" t="s">
        <v>171</v>
      </c>
      <c r="H40" s="4" t="s">
        <v>172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173</v>
      </c>
      <c r="H41" s="4" t="s">
        <v>174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175</v>
      </c>
      <c r="H42" s="4" t="s">
        <v>176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210</v>
      </c>
      <c r="F43" s="4">
        <v>3226.35</v>
      </c>
      <c r="G43" s="4" t="s">
        <v>177</v>
      </c>
      <c r="H43" s="4" t="s">
        <v>178</v>
      </c>
      <c r="I43" s="4"/>
      <c r="J43" s="4"/>
      <c r="K43" s="4">
        <v>210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211</v>
      </c>
      <c r="F44" s="4">
        <v>460.76</v>
      </c>
      <c r="G44" s="4" t="s">
        <v>179</v>
      </c>
      <c r="H44" s="4" t="s">
        <v>180</v>
      </c>
      <c r="I44" s="4"/>
      <c r="J44" s="4"/>
      <c r="K44" s="4">
        <v>211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224</v>
      </c>
      <c r="F45" s="4">
        <v>16764.41</v>
      </c>
      <c r="G45" s="4" t="s">
        <v>181</v>
      </c>
      <c r="H45" s="4" t="s">
        <v>182</v>
      </c>
      <c r="I45" s="4"/>
      <c r="J45" s="4"/>
      <c r="K45" s="4">
        <v>224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7" spans="1:16" x14ac:dyDescent="0.2">
      <c r="A47">
        <v>-1</v>
      </c>
    </row>
    <row r="50" spans="1:15" x14ac:dyDescent="0.2">
      <c r="A50" s="3">
        <v>75</v>
      </c>
      <c r="B50" s="3" t="s">
        <v>183</v>
      </c>
      <c r="C50" s="3">
        <v>2018</v>
      </c>
      <c r="D50" s="3">
        <v>0</v>
      </c>
      <c r="E50" s="3">
        <v>1</v>
      </c>
      <c r="F50" s="3">
        <v>0</v>
      </c>
      <c r="G50" s="3">
        <v>0</v>
      </c>
      <c r="H50" s="3">
        <v>1</v>
      </c>
      <c r="I50" s="3">
        <v>0</v>
      </c>
      <c r="J50" s="3">
        <v>1</v>
      </c>
      <c r="K50" s="3">
        <v>78</v>
      </c>
      <c r="L50" s="3">
        <v>30</v>
      </c>
      <c r="M50" s="3">
        <v>0</v>
      </c>
      <c r="N50" s="3">
        <v>36050692</v>
      </c>
      <c r="O50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9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ROW(Source!A24)</f>
        <v>24</v>
      </c>
      <c r="B1">
        <v>36050692</v>
      </c>
      <c r="C1">
        <v>36198861</v>
      </c>
      <c r="D1">
        <v>32893498</v>
      </c>
      <c r="E1">
        <v>28875167</v>
      </c>
      <c r="F1">
        <v>1</v>
      </c>
      <c r="G1">
        <v>28875167</v>
      </c>
      <c r="H1">
        <v>1</v>
      </c>
      <c r="I1" t="s">
        <v>185</v>
      </c>
      <c r="J1" t="s">
        <v>3</v>
      </c>
      <c r="K1" t="s">
        <v>186</v>
      </c>
      <c r="L1">
        <v>1191</v>
      </c>
      <c r="N1">
        <v>1013</v>
      </c>
      <c r="O1" t="s">
        <v>187</v>
      </c>
      <c r="P1" t="s">
        <v>187</v>
      </c>
      <c r="Q1">
        <v>1</v>
      </c>
      <c r="W1">
        <v>0</v>
      </c>
      <c r="X1">
        <v>476480486</v>
      </c>
      <c r="Y1">
        <v>1.61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1.61</v>
      </c>
      <c r="AU1" t="s">
        <v>3</v>
      </c>
      <c r="AV1">
        <v>1</v>
      </c>
      <c r="AW1">
        <v>2</v>
      </c>
      <c r="AX1">
        <v>36198862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Y1*Source!I24</f>
        <v>1.61</v>
      </c>
      <c r="CY1">
        <f>AD1</f>
        <v>0</v>
      </c>
      <c r="CZ1">
        <f>AH1</f>
        <v>0</v>
      </c>
      <c r="DA1">
        <f>AL1</f>
        <v>1</v>
      </c>
      <c r="DB1">
        <f t="shared" ref="DB1:DB32" si="0">ROUND(ROUND(AT1*CZ1,2),6)</f>
        <v>0</v>
      </c>
      <c r="DC1">
        <f t="shared" ref="DC1:DC32" si="1">ROUND(ROUND(AT1*AG1,2),6)</f>
        <v>0</v>
      </c>
    </row>
    <row r="2" spans="1:107" x14ac:dyDescent="0.2">
      <c r="A2">
        <f>ROW(Source!A24)</f>
        <v>24</v>
      </c>
      <c r="B2">
        <v>36050692</v>
      </c>
      <c r="C2">
        <v>36198861</v>
      </c>
      <c r="D2">
        <v>32904731</v>
      </c>
      <c r="E2">
        <v>1</v>
      </c>
      <c r="F2">
        <v>1</v>
      </c>
      <c r="G2">
        <v>28875167</v>
      </c>
      <c r="H2">
        <v>2</v>
      </c>
      <c r="I2" t="s">
        <v>188</v>
      </c>
      <c r="J2" t="s">
        <v>189</v>
      </c>
      <c r="K2" t="s">
        <v>190</v>
      </c>
      <c r="L2">
        <v>1368</v>
      </c>
      <c r="N2">
        <v>1011</v>
      </c>
      <c r="O2" t="s">
        <v>191</v>
      </c>
      <c r="P2" t="s">
        <v>191</v>
      </c>
      <c r="Q2">
        <v>1</v>
      </c>
      <c r="W2">
        <v>0</v>
      </c>
      <c r="X2">
        <v>-92940916</v>
      </c>
      <c r="Y2">
        <v>0.09</v>
      </c>
      <c r="AA2">
        <v>0</v>
      </c>
      <c r="AB2">
        <v>712.78</v>
      </c>
      <c r="AC2">
        <v>332.33</v>
      </c>
      <c r="AD2">
        <v>0</v>
      </c>
      <c r="AE2">
        <v>0</v>
      </c>
      <c r="AF2">
        <v>712.78</v>
      </c>
      <c r="AG2">
        <v>332.33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0.09</v>
      </c>
      <c r="AU2" t="s">
        <v>3</v>
      </c>
      <c r="AV2">
        <v>0</v>
      </c>
      <c r="AW2">
        <v>2</v>
      </c>
      <c r="AX2">
        <v>36198864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Y2*Source!I24</f>
        <v>0.09</v>
      </c>
      <c r="CY2">
        <f>AB2</f>
        <v>712.78</v>
      </c>
      <c r="CZ2">
        <f>AF2</f>
        <v>712.78</v>
      </c>
      <c r="DA2">
        <f>AJ2</f>
        <v>1</v>
      </c>
      <c r="DB2">
        <f t="shared" si="0"/>
        <v>64.150000000000006</v>
      </c>
      <c r="DC2">
        <f t="shared" si="1"/>
        <v>29.91</v>
      </c>
    </row>
    <row r="3" spans="1:107" x14ac:dyDescent="0.2">
      <c r="A3">
        <f>ROW(Source!A24)</f>
        <v>24</v>
      </c>
      <c r="B3">
        <v>36050692</v>
      </c>
      <c r="C3">
        <v>36198861</v>
      </c>
      <c r="D3">
        <v>32904397</v>
      </c>
      <c r="E3">
        <v>1</v>
      </c>
      <c r="F3">
        <v>1</v>
      </c>
      <c r="G3">
        <v>28875167</v>
      </c>
      <c r="H3">
        <v>2</v>
      </c>
      <c r="I3" t="s">
        <v>192</v>
      </c>
      <c r="J3" t="s">
        <v>193</v>
      </c>
      <c r="K3" t="s">
        <v>194</v>
      </c>
      <c r="L3">
        <v>1368</v>
      </c>
      <c r="N3">
        <v>1011</v>
      </c>
      <c r="O3" t="s">
        <v>191</v>
      </c>
      <c r="P3" t="s">
        <v>191</v>
      </c>
      <c r="Q3">
        <v>1</v>
      </c>
      <c r="W3">
        <v>0</v>
      </c>
      <c r="X3">
        <v>-55249280</v>
      </c>
      <c r="Y3">
        <v>0.25</v>
      </c>
      <c r="AA3">
        <v>0</v>
      </c>
      <c r="AB3">
        <v>1000.31</v>
      </c>
      <c r="AC3">
        <v>410.58</v>
      </c>
      <c r="AD3">
        <v>0</v>
      </c>
      <c r="AE3">
        <v>0</v>
      </c>
      <c r="AF3">
        <v>1000.31</v>
      </c>
      <c r="AG3">
        <v>410.58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0.25</v>
      </c>
      <c r="AU3" t="s">
        <v>3</v>
      </c>
      <c r="AV3">
        <v>0</v>
      </c>
      <c r="AW3">
        <v>2</v>
      </c>
      <c r="AX3">
        <v>36198863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Y3*Source!I24</f>
        <v>0.25</v>
      </c>
      <c r="CY3">
        <f>AB3</f>
        <v>1000.31</v>
      </c>
      <c r="CZ3">
        <f>AF3</f>
        <v>1000.31</v>
      </c>
      <c r="DA3">
        <f>AJ3</f>
        <v>1</v>
      </c>
      <c r="DB3">
        <f t="shared" si="0"/>
        <v>250.08</v>
      </c>
      <c r="DC3">
        <f t="shared" si="1"/>
        <v>102.65</v>
      </c>
    </row>
    <row r="4" spans="1:107" x14ac:dyDescent="0.2">
      <c r="A4">
        <f>ROW(Source!A24)</f>
        <v>24</v>
      </c>
      <c r="B4">
        <v>36050692</v>
      </c>
      <c r="C4">
        <v>36198861</v>
      </c>
      <c r="D4">
        <v>32904991</v>
      </c>
      <c r="E4">
        <v>1</v>
      </c>
      <c r="F4">
        <v>1</v>
      </c>
      <c r="G4">
        <v>28875167</v>
      </c>
      <c r="H4">
        <v>2</v>
      </c>
      <c r="I4" t="s">
        <v>195</v>
      </c>
      <c r="J4" t="s">
        <v>196</v>
      </c>
      <c r="K4" t="s">
        <v>197</v>
      </c>
      <c r="L4">
        <v>1368</v>
      </c>
      <c r="N4">
        <v>1011</v>
      </c>
      <c r="O4" t="s">
        <v>191</v>
      </c>
      <c r="P4" t="s">
        <v>191</v>
      </c>
      <c r="Q4">
        <v>1</v>
      </c>
      <c r="W4">
        <v>0</v>
      </c>
      <c r="X4">
        <v>438291043</v>
      </c>
      <c r="Y4">
        <v>0.04</v>
      </c>
      <c r="AA4">
        <v>0</v>
      </c>
      <c r="AB4">
        <v>81.45</v>
      </c>
      <c r="AC4">
        <v>3.29</v>
      </c>
      <c r="AD4">
        <v>0</v>
      </c>
      <c r="AE4">
        <v>0</v>
      </c>
      <c r="AF4">
        <v>81.45</v>
      </c>
      <c r="AG4">
        <v>3.29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0.04</v>
      </c>
      <c r="AU4" t="s">
        <v>3</v>
      </c>
      <c r="AV4">
        <v>0</v>
      </c>
      <c r="AW4">
        <v>2</v>
      </c>
      <c r="AX4">
        <v>36198865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Y4*Source!I24</f>
        <v>0.04</v>
      </c>
      <c r="CY4">
        <f>AB4</f>
        <v>81.45</v>
      </c>
      <c r="CZ4">
        <f>AF4</f>
        <v>81.45</v>
      </c>
      <c r="DA4">
        <f>AJ4</f>
        <v>1</v>
      </c>
      <c r="DB4">
        <f t="shared" si="0"/>
        <v>3.26</v>
      </c>
      <c r="DC4">
        <f t="shared" si="1"/>
        <v>0.13</v>
      </c>
    </row>
    <row r="5" spans="1:107" x14ac:dyDescent="0.2">
      <c r="A5">
        <f>ROW(Source!A24)</f>
        <v>24</v>
      </c>
      <c r="B5">
        <v>36050692</v>
      </c>
      <c r="C5">
        <v>36198861</v>
      </c>
      <c r="D5">
        <v>32905161</v>
      </c>
      <c r="E5">
        <v>1</v>
      </c>
      <c r="F5">
        <v>1</v>
      </c>
      <c r="G5">
        <v>28875167</v>
      </c>
      <c r="H5">
        <v>2</v>
      </c>
      <c r="I5" t="s">
        <v>198</v>
      </c>
      <c r="J5" t="s">
        <v>199</v>
      </c>
      <c r="K5" t="s">
        <v>200</v>
      </c>
      <c r="L5">
        <v>1368</v>
      </c>
      <c r="N5">
        <v>1011</v>
      </c>
      <c r="O5" t="s">
        <v>191</v>
      </c>
      <c r="P5" t="s">
        <v>191</v>
      </c>
      <c r="Q5">
        <v>1</v>
      </c>
      <c r="W5">
        <v>0</v>
      </c>
      <c r="X5">
        <v>1271711505</v>
      </c>
      <c r="Y5">
        <v>0.1</v>
      </c>
      <c r="AA5">
        <v>0</v>
      </c>
      <c r="AB5">
        <v>4.97</v>
      </c>
      <c r="AC5">
        <v>0.85</v>
      </c>
      <c r="AD5">
        <v>0</v>
      </c>
      <c r="AE5">
        <v>0</v>
      </c>
      <c r="AF5">
        <v>4.97</v>
      </c>
      <c r="AG5">
        <v>0.85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0.1</v>
      </c>
      <c r="AU5" t="s">
        <v>3</v>
      </c>
      <c r="AV5">
        <v>0</v>
      </c>
      <c r="AW5">
        <v>2</v>
      </c>
      <c r="AX5">
        <v>36198866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Y5*Source!I24</f>
        <v>0.1</v>
      </c>
      <c r="CY5">
        <f>AB5</f>
        <v>4.97</v>
      </c>
      <c r="CZ5">
        <f>AF5</f>
        <v>4.97</v>
      </c>
      <c r="DA5">
        <f>AJ5</f>
        <v>1</v>
      </c>
      <c r="DB5">
        <f t="shared" si="0"/>
        <v>0.5</v>
      </c>
      <c r="DC5">
        <f t="shared" si="1"/>
        <v>0.09</v>
      </c>
    </row>
    <row r="6" spans="1:107" x14ac:dyDescent="0.2">
      <c r="A6">
        <f>ROW(Source!A24)</f>
        <v>24</v>
      </c>
      <c r="B6">
        <v>36050692</v>
      </c>
      <c r="C6">
        <v>36198861</v>
      </c>
      <c r="D6">
        <v>32907975</v>
      </c>
      <c r="E6">
        <v>1</v>
      </c>
      <c r="F6">
        <v>1</v>
      </c>
      <c r="G6">
        <v>28875167</v>
      </c>
      <c r="H6">
        <v>3</v>
      </c>
      <c r="I6" t="s">
        <v>201</v>
      </c>
      <c r="J6" t="s">
        <v>202</v>
      </c>
      <c r="K6" t="s">
        <v>203</v>
      </c>
      <c r="L6">
        <v>1339</v>
      </c>
      <c r="N6">
        <v>1007</v>
      </c>
      <c r="O6" t="s">
        <v>23</v>
      </c>
      <c r="P6" t="s">
        <v>23</v>
      </c>
      <c r="Q6">
        <v>1</v>
      </c>
      <c r="W6">
        <v>0</v>
      </c>
      <c r="X6">
        <v>1113266327</v>
      </c>
      <c r="Y6">
        <v>0.115</v>
      </c>
      <c r="AA6">
        <v>3304.44</v>
      </c>
      <c r="AB6">
        <v>0</v>
      </c>
      <c r="AC6">
        <v>0</v>
      </c>
      <c r="AD6">
        <v>0</v>
      </c>
      <c r="AE6">
        <v>3304.44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0.115</v>
      </c>
      <c r="AU6" t="s">
        <v>3</v>
      </c>
      <c r="AV6">
        <v>0</v>
      </c>
      <c r="AW6">
        <v>2</v>
      </c>
      <c r="AX6">
        <v>36198867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Y6*Source!I24</f>
        <v>0.115</v>
      </c>
      <c r="CY6">
        <f>AA6</f>
        <v>3304.44</v>
      </c>
      <c r="CZ6">
        <f>AE6</f>
        <v>3304.44</v>
      </c>
      <c r="DA6">
        <f>AI6</f>
        <v>1</v>
      </c>
      <c r="DB6">
        <f t="shared" si="0"/>
        <v>380.01</v>
      </c>
      <c r="DC6">
        <f t="shared" si="1"/>
        <v>0</v>
      </c>
    </row>
    <row r="7" spans="1:107" x14ac:dyDescent="0.2">
      <c r="A7">
        <f>ROW(Source!A24)</f>
        <v>24</v>
      </c>
      <c r="B7">
        <v>36050692</v>
      </c>
      <c r="C7">
        <v>36198861</v>
      </c>
      <c r="D7">
        <v>32908055</v>
      </c>
      <c r="E7">
        <v>1</v>
      </c>
      <c r="F7">
        <v>1</v>
      </c>
      <c r="G7">
        <v>28875167</v>
      </c>
      <c r="H7">
        <v>3</v>
      </c>
      <c r="I7" t="s">
        <v>204</v>
      </c>
      <c r="J7" t="s">
        <v>205</v>
      </c>
      <c r="K7" t="s">
        <v>206</v>
      </c>
      <c r="L7">
        <v>1339</v>
      </c>
      <c r="N7">
        <v>1007</v>
      </c>
      <c r="O7" t="s">
        <v>23</v>
      </c>
      <c r="P7" t="s">
        <v>23</v>
      </c>
      <c r="Q7">
        <v>1</v>
      </c>
      <c r="W7">
        <v>0</v>
      </c>
      <c r="X7">
        <v>-1355306234</v>
      </c>
      <c r="Y7">
        <v>5.9999999999999995E-4</v>
      </c>
      <c r="AA7">
        <v>2954.97</v>
      </c>
      <c r="AB7">
        <v>0</v>
      </c>
      <c r="AC7">
        <v>0</v>
      </c>
      <c r="AD7">
        <v>0</v>
      </c>
      <c r="AE7">
        <v>2954.97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5.9999999999999995E-4</v>
      </c>
      <c r="AU7" t="s">
        <v>3</v>
      </c>
      <c r="AV7">
        <v>0</v>
      </c>
      <c r="AW7">
        <v>2</v>
      </c>
      <c r="AX7">
        <v>36198868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Y7*Source!I24</f>
        <v>5.9999999999999995E-4</v>
      </c>
      <c r="CY7">
        <f>AA7</f>
        <v>2954.97</v>
      </c>
      <c r="CZ7">
        <f>AE7</f>
        <v>2954.97</v>
      </c>
      <c r="DA7">
        <f>AI7</f>
        <v>1</v>
      </c>
      <c r="DB7">
        <f t="shared" si="0"/>
        <v>1.77</v>
      </c>
      <c r="DC7">
        <f t="shared" si="1"/>
        <v>0</v>
      </c>
    </row>
    <row r="8" spans="1:107" x14ac:dyDescent="0.2">
      <c r="A8">
        <f>ROW(Source!A24)</f>
        <v>24</v>
      </c>
      <c r="B8">
        <v>36050692</v>
      </c>
      <c r="C8">
        <v>36198861</v>
      </c>
      <c r="D8">
        <v>32908424</v>
      </c>
      <c r="E8">
        <v>1</v>
      </c>
      <c r="F8">
        <v>1</v>
      </c>
      <c r="G8">
        <v>28875167</v>
      </c>
      <c r="H8">
        <v>3</v>
      </c>
      <c r="I8" t="s">
        <v>26</v>
      </c>
      <c r="J8" t="s">
        <v>28</v>
      </c>
      <c r="K8" t="s">
        <v>27</v>
      </c>
      <c r="L8">
        <v>1339</v>
      </c>
      <c r="N8">
        <v>1007</v>
      </c>
      <c r="O8" t="s">
        <v>23</v>
      </c>
      <c r="P8" t="s">
        <v>23</v>
      </c>
      <c r="Q8">
        <v>1</v>
      </c>
      <c r="W8">
        <v>0</v>
      </c>
      <c r="X8">
        <v>-1758120972</v>
      </c>
      <c r="Y8">
        <v>4.2999999999999997E-2</v>
      </c>
      <c r="AA8">
        <v>6144.36</v>
      </c>
      <c r="AB8">
        <v>0</v>
      </c>
      <c r="AC8">
        <v>0</v>
      </c>
      <c r="AD8">
        <v>0</v>
      </c>
      <c r="AE8">
        <v>6144.36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0</v>
      </c>
      <c r="AP8">
        <v>0</v>
      </c>
      <c r="AQ8">
        <v>0</v>
      </c>
      <c r="AR8">
        <v>0</v>
      </c>
      <c r="AS8" t="s">
        <v>3</v>
      </c>
      <c r="AT8">
        <v>4.2999999999999997E-2</v>
      </c>
      <c r="AU8" t="s">
        <v>3</v>
      </c>
      <c r="AV8">
        <v>0</v>
      </c>
      <c r="AW8">
        <v>1</v>
      </c>
      <c r="AX8">
        <v>-1</v>
      </c>
      <c r="AY8">
        <v>0</v>
      </c>
      <c r="AZ8">
        <v>0</v>
      </c>
      <c r="BA8" t="s">
        <v>3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Y8*Source!I24</f>
        <v>4.2999999999999997E-2</v>
      </c>
      <c r="CY8">
        <f>AA8</f>
        <v>6144.36</v>
      </c>
      <c r="CZ8">
        <f>AE8</f>
        <v>6144.36</v>
      </c>
      <c r="DA8">
        <f>AI8</f>
        <v>1</v>
      </c>
      <c r="DB8">
        <f t="shared" si="0"/>
        <v>264.20999999999998</v>
      </c>
      <c r="DC8">
        <f t="shared" si="1"/>
        <v>0</v>
      </c>
    </row>
    <row r="9" spans="1:107" x14ac:dyDescent="0.2">
      <c r="A9">
        <f>ROW(Source!A24)</f>
        <v>24</v>
      </c>
      <c r="B9">
        <v>36050692</v>
      </c>
      <c r="C9">
        <v>36198861</v>
      </c>
      <c r="D9">
        <v>32908425</v>
      </c>
      <c r="E9">
        <v>1</v>
      </c>
      <c r="F9">
        <v>1</v>
      </c>
      <c r="G9">
        <v>28875167</v>
      </c>
      <c r="H9">
        <v>3</v>
      </c>
      <c r="I9" t="s">
        <v>21</v>
      </c>
      <c r="J9" t="s">
        <v>24</v>
      </c>
      <c r="K9" t="s">
        <v>22</v>
      </c>
      <c r="L9">
        <v>1339</v>
      </c>
      <c r="N9">
        <v>1007</v>
      </c>
      <c r="O9" t="s">
        <v>23</v>
      </c>
      <c r="P9" t="s">
        <v>23</v>
      </c>
      <c r="Q9">
        <v>1</v>
      </c>
      <c r="W9">
        <v>1</v>
      </c>
      <c r="X9">
        <v>1391244188</v>
      </c>
      <c r="Y9">
        <v>-4.9000000000000002E-2</v>
      </c>
      <c r="AA9">
        <v>5606.68</v>
      </c>
      <c r="AB9">
        <v>0</v>
      </c>
      <c r="AC9">
        <v>0</v>
      </c>
      <c r="AD9">
        <v>0</v>
      </c>
      <c r="AE9">
        <v>5606.68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-4.9000000000000002E-2</v>
      </c>
      <c r="AU9" t="s">
        <v>3</v>
      </c>
      <c r="AV9">
        <v>0</v>
      </c>
      <c r="AW9">
        <v>2</v>
      </c>
      <c r="AX9">
        <v>36198869</v>
      </c>
      <c r="AY9">
        <v>1</v>
      </c>
      <c r="AZ9">
        <v>6144</v>
      </c>
      <c r="BA9">
        <v>8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Y9*Source!I24</f>
        <v>-4.9000000000000002E-2</v>
      </c>
      <c r="CY9">
        <f>AA9</f>
        <v>5606.68</v>
      </c>
      <c r="CZ9">
        <f>AE9</f>
        <v>5606.68</v>
      </c>
      <c r="DA9">
        <f>AI9</f>
        <v>1</v>
      </c>
      <c r="DB9">
        <f t="shared" si="0"/>
        <v>-274.73</v>
      </c>
      <c r="DC9">
        <f t="shared" si="1"/>
        <v>0</v>
      </c>
    </row>
    <row r="10" spans="1:107" x14ac:dyDescent="0.2">
      <c r="A10">
        <f>ROW(Source!A27)</f>
        <v>27</v>
      </c>
      <c r="B10">
        <v>36050692</v>
      </c>
      <c r="C10">
        <v>36198923</v>
      </c>
      <c r="D10">
        <v>32893498</v>
      </c>
      <c r="E10">
        <v>28875167</v>
      </c>
      <c r="F10">
        <v>1</v>
      </c>
      <c r="G10">
        <v>28875167</v>
      </c>
      <c r="H10">
        <v>1</v>
      </c>
      <c r="I10" t="s">
        <v>185</v>
      </c>
      <c r="J10" t="s">
        <v>3</v>
      </c>
      <c r="K10" t="s">
        <v>186</v>
      </c>
      <c r="L10">
        <v>1191</v>
      </c>
      <c r="N10">
        <v>1013</v>
      </c>
      <c r="O10" t="s">
        <v>187</v>
      </c>
      <c r="P10" t="s">
        <v>187</v>
      </c>
      <c r="Q10">
        <v>1</v>
      </c>
      <c r="W10">
        <v>0</v>
      </c>
      <c r="X10">
        <v>476480486</v>
      </c>
      <c r="Y10">
        <v>1.61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1.61</v>
      </c>
      <c r="AU10" t="s">
        <v>3</v>
      </c>
      <c r="AV10">
        <v>1</v>
      </c>
      <c r="AW10">
        <v>2</v>
      </c>
      <c r="AX10">
        <v>36198933</v>
      </c>
      <c r="AY10">
        <v>1</v>
      </c>
      <c r="AZ10">
        <v>0</v>
      </c>
      <c r="BA10">
        <v>9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Y10*Source!I27</f>
        <v>1.61</v>
      </c>
      <c r="CY10">
        <f>AD10</f>
        <v>0</v>
      </c>
      <c r="CZ10">
        <f>AH10</f>
        <v>0</v>
      </c>
      <c r="DA10">
        <f>AL10</f>
        <v>1</v>
      </c>
      <c r="DB10">
        <f t="shared" si="0"/>
        <v>0</v>
      </c>
      <c r="DC10">
        <f t="shared" si="1"/>
        <v>0</v>
      </c>
    </row>
    <row r="11" spans="1:107" x14ac:dyDescent="0.2">
      <c r="A11">
        <f>ROW(Source!A27)</f>
        <v>27</v>
      </c>
      <c r="B11">
        <v>36050692</v>
      </c>
      <c r="C11">
        <v>36198923</v>
      </c>
      <c r="D11">
        <v>32904731</v>
      </c>
      <c r="E11">
        <v>1</v>
      </c>
      <c r="F11">
        <v>1</v>
      </c>
      <c r="G11">
        <v>28875167</v>
      </c>
      <c r="H11">
        <v>2</v>
      </c>
      <c r="I11" t="s">
        <v>188</v>
      </c>
      <c r="J11" t="s">
        <v>189</v>
      </c>
      <c r="K11" t="s">
        <v>190</v>
      </c>
      <c r="L11">
        <v>1368</v>
      </c>
      <c r="N11">
        <v>1011</v>
      </c>
      <c r="O11" t="s">
        <v>191</v>
      </c>
      <c r="P11" t="s">
        <v>191</v>
      </c>
      <c r="Q11">
        <v>1</v>
      </c>
      <c r="W11">
        <v>0</v>
      </c>
      <c r="X11">
        <v>-92940916</v>
      </c>
      <c r="Y11">
        <v>0.09</v>
      </c>
      <c r="AA11">
        <v>0</v>
      </c>
      <c r="AB11">
        <v>712.78</v>
      </c>
      <c r="AC11">
        <v>332.33</v>
      </c>
      <c r="AD11">
        <v>0</v>
      </c>
      <c r="AE11">
        <v>0</v>
      </c>
      <c r="AF11">
        <v>712.78</v>
      </c>
      <c r="AG11">
        <v>332.33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0.09</v>
      </c>
      <c r="AU11" t="s">
        <v>3</v>
      </c>
      <c r="AV11">
        <v>0</v>
      </c>
      <c r="AW11">
        <v>2</v>
      </c>
      <c r="AX11">
        <v>36198935</v>
      </c>
      <c r="AY11">
        <v>1</v>
      </c>
      <c r="AZ11">
        <v>0</v>
      </c>
      <c r="BA11">
        <v>10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Y11*Source!I27</f>
        <v>0.09</v>
      </c>
      <c r="CY11">
        <f>AB11</f>
        <v>712.78</v>
      </c>
      <c r="CZ11">
        <f>AF11</f>
        <v>712.78</v>
      </c>
      <c r="DA11">
        <f>AJ11</f>
        <v>1</v>
      </c>
      <c r="DB11">
        <f t="shared" si="0"/>
        <v>64.150000000000006</v>
      </c>
      <c r="DC11">
        <f t="shared" si="1"/>
        <v>29.91</v>
      </c>
    </row>
    <row r="12" spans="1:107" x14ac:dyDescent="0.2">
      <c r="A12">
        <f>ROW(Source!A27)</f>
        <v>27</v>
      </c>
      <c r="B12">
        <v>36050692</v>
      </c>
      <c r="C12">
        <v>36198923</v>
      </c>
      <c r="D12">
        <v>32904397</v>
      </c>
      <c r="E12">
        <v>1</v>
      </c>
      <c r="F12">
        <v>1</v>
      </c>
      <c r="G12">
        <v>28875167</v>
      </c>
      <c r="H12">
        <v>2</v>
      </c>
      <c r="I12" t="s">
        <v>192</v>
      </c>
      <c r="J12" t="s">
        <v>193</v>
      </c>
      <c r="K12" t="s">
        <v>194</v>
      </c>
      <c r="L12">
        <v>1368</v>
      </c>
      <c r="N12">
        <v>1011</v>
      </c>
      <c r="O12" t="s">
        <v>191</v>
      </c>
      <c r="P12" t="s">
        <v>191</v>
      </c>
      <c r="Q12">
        <v>1</v>
      </c>
      <c r="W12">
        <v>0</v>
      </c>
      <c r="X12">
        <v>-55249280</v>
      </c>
      <c r="Y12">
        <v>0.25</v>
      </c>
      <c r="AA12">
        <v>0</v>
      </c>
      <c r="AB12">
        <v>1000.31</v>
      </c>
      <c r="AC12">
        <v>410.58</v>
      </c>
      <c r="AD12">
        <v>0</v>
      </c>
      <c r="AE12">
        <v>0</v>
      </c>
      <c r="AF12">
        <v>1000.31</v>
      </c>
      <c r="AG12">
        <v>410.58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0.25</v>
      </c>
      <c r="AU12" t="s">
        <v>3</v>
      </c>
      <c r="AV12">
        <v>0</v>
      </c>
      <c r="AW12">
        <v>2</v>
      </c>
      <c r="AX12">
        <v>36198934</v>
      </c>
      <c r="AY12">
        <v>1</v>
      </c>
      <c r="AZ12">
        <v>0</v>
      </c>
      <c r="BA12">
        <v>11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Y12*Source!I27</f>
        <v>0.25</v>
      </c>
      <c r="CY12">
        <f>AB12</f>
        <v>1000.31</v>
      </c>
      <c r="CZ12">
        <f>AF12</f>
        <v>1000.31</v>
      </c>
      <c r="DA12">
        <f>AJ12</f>
        <v>1</v>
      </c>
      <c r="DB12">
        <f t="shared" si="0"/>
        <v>250.08</v>
      </c>
      <c r="DC12">
        <f t="shared" si="1"/>
        <v>102.65</v>
      </c>
    </row>
    <row r="13" spans="1:107" x14ac:dyDescent="0.2">
      <c r="A13">
        <f>ROW(Source!A27)</f>
        <v>27</v>
      </c>
      <c r="B13">
        <v>36050692</v>
      </c>
      <c r="C13">
        <v>36198923</v>
      </c>
      <c r="D13">
        <v>32904991</v>
      </c>
      <c r="E13">
        <v>1</v>
      </c>
      <c r="F13">
        <v>1</v>
      </c>
      <c r="G13">
        <v>28875167</v>
      </c>
      <c r="H13">
        <v>2</v>
      </c>
      <c r="I13" t="s">
        <v>195</v>
      </c>
      <c r="J13" t="s">
        <v>196</v>
      </c>
      <c r="K13" t="s">
        <v>197</v>
      </c>
      <c r="L13">
        <v>1368</v>
      </c>
      <c r="N13">
        <v>1011</v>
      </c>
      <c r="O13" t="s">
        <v>191</v>
      </c>
      <c r="P13" t="s">
        <v>191</v>
      </c>
      <c r="Q13">
        <v>1</v>
      </c>
      <c r="W13">
        <v>0</v>
      </c>
      <c r="X13">
        <v>438291043</v>
      </c>
      <c r="Y13">
        <v>0.04</v>
      </c>
      <c r="AA13">
        <v>0</v>
      </c>
      <c r="AB13">
        <v>81.45</v>
      </c>
      <c r="AC13">
        <v>3.29</v>
      </c>
      <c r="AD13">
        <v>0</v>
      </c>
      <c r="AE13">
        <v>0</v>
      </c>
      <c r="AF13">
        <v>81.45</v>
      </c>
      <c r="AG13">
        <v>3.29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0.04</v>
      </c>
      <c r="AU13" t="s">
        <v>3</v>
      </c>
      <c r="AV13">
        <v>0</v>
      </c>
      <c r="AW13">
        <v>2</v>
      </c>
      <c r="AX13">
        <v>36198936</v>
      </c>
      <c r="AY13">
        <v>1</v>
      </c>
      <c r="AZ13">
        <v>0</v>
      </c>
      <c r="BA13">
        <v>12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Y13*Source!I27</f>
        <v>0.04</v>
      </c>
      <c r="CY13">
        <f>AB13</f>
        <v>81.45</v>
      </c>
      <c r="CZ13">
        <f>AF13</f>
        <v>81.45</v>
      </c>
      <c r="DA13">
        <f>AJ13</f>
        <v>1</v>
      </c>
      <c r="DB13">
        <f t="shared" si="0"/>
        <v>3.26</v>
      </c>
      <c r="DC13">
        <f t="shared" si="1"/>
        <v>0.13</v>
      </c>
    </row>
    <row r="14" spans="1:107" x14ac:dyDescent="0.2">
      <c r="A14">
        <f>ROW(Source!A27)</f>
        <v>27</v>
      </c>
      <c r="B14">
        <v>36050692</v>
      </c>
      <c r="C14">
        <v>36198923</v>
      </c>
      <c r="D14">
        <v>32905161</v>
      </c>
      <c r="E14">
        <v>1</v>
      </c>
      <c r="F14">
        <v>1</v>
      </c>
      <c r="G14">
        <v>28875167</v>
      </c>
      <c r="H14">
        <v>2</v>
      </c>
      <c r="I14" t="s">
        <v>198</v>
      </c>
      <c r="J14" t="s">
        <v>199</v>
      </c>
      <c r="K14" t="s">
        <v>200</v>
      </c>
      <c r="L14">
        <v>1368</v>
      </c>
      <c r="N14">
        <v>1011</v>
      </c>
      <c r="O14" t="s">
        <v>191</v>
      </c>
      <c r="P14" t="s">
        <v>191</v>
      </c>
      <c r="Q14">
        <v>1</v>
      </c>
      <c r="W14">
        <v>0</v>
      </c>
      <c r="X14">
        <v>1271711505</v>
      </c>
      <c r="Y14">
        <v>0.1</v>
      </c>
      <c r="AA14">
        <v>0</v>
      </c>
      <c r="AB14">
        <v>4.97</v>
      </c>
      <c r="AC14">
        <v>0.85</v>
      </c>
      <c r="AD14">
        <v>0</v>
      </c>
      <c r="AE14">
        <v>0</v>
      </c>
      <c r="AF14">
        <v>4.97</v>
      </c>
      <c r="AG14">
        <v>0.85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0.1</v>
      </c>
      <c r="AU14" t="s">
        <v>3</v>
      </c>
      <c r="AV14">
        <v>0</v>
      </c>
      <c r="AW14">
        <v>2</v>
      </c>
      <c r="AX14">
        <v>36198937</v>
      </c>
      <c r="AY14">
        <v>1</v>
      </c>
      <c r="AZ14">
        <v>0</v>
      </c>
      <c r="BA14">
        <v>13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Y14*Source!I27</f>
        <v>0.1</v>
      </c>
      <c r="CY14">
        <f>AB14</f>
        <v>4.97</v>
      </c>
      <c r="CZ14">
        <f>AF14</f>
        <v>4.97</v>
      </c>
      <c r="DA14">
        <f>AJ14</f>
        <v>1</v>
      </c>
      <c r="DB14">
        <f t="shared" si="0"/>
        <v>0.5</v>
      </c>
      <c r="DC14">
        <f t="shared" si="1"/>
        <v>0.09</v>
      </c>
    </row>
    <row r="15" spans="1:107" x14ac:dyDescent="0.2">
      <c r="A15">
        <f>ROW(Source!A27)</f>
        <v>27</v>
      </c>
      <c r="B15">
        <v>36050692</v>
      </c>
      <c r="C15">
        <v>36198923</v>
      </c>
      <c r="D15">
        <v>32907975</v>
      </c>
      <c r="E15">
        <v>1</v>
      </c>
      <c r="F15">
        <v>1</v>
      </c>
      <c r="G15">
        <v>28875167</v>
      </c>
      <c r="H15">
        <v>3</v>
      </c>
      <c r="I15" t="s">
        <v>201</v>
      </c>
      <c r="J15" t="s">
        <v>202</v>
      </c>
      <c r="K15" t="s">
        <v>203</v>
      </c>
      <c r="L15">
        <v>1339</v>
      </c>
      <c r="N15">
        <v>1007</v>
      </c>
      <c r="O15" t="s">
        <v>23</v>
      </c>
      <c r="P15" t="s">
        <v>23</v>
      </c>
      <c r="Q15">
        <v>1</v>
      </c>
      <c r="W15">
        <v>0</v>
      </c>
      <c r="X15">
        <v>1113266327</v>
      </c>
      <c r="Y15">
        <v>0.115</v>
      </c>
      <c r="AA15">
        <v>3304.44</v>
      </c>
      <c r="AB15">
        <v>0</v>
      </c>
      <c r="AC15">
        <v>0</v>
      </c>
      <c r="AD15">
        <v>0</v>
      </c>
      <c r="AE15">
        <v>3304.44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0.115</v>
      </c>
      <c r="AU15" t="s">
        <v>3</v>
      </c>
      <c r="AV15">
        <v>0</v>
      </c>
      <c r="AW15">
        <v>2</v>
      </c>
      <c r="AX15">
        <v>36198938</v>
      </c>
      <c r="AY15">
        <v>1</v>
      </c>
      <c r="AZ15">
        <v>0</v>
      </c>
      <c r="BA15">
        <v>14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Y15*Source!I27</f>
        <v>0.115</v>
      </c>
      <c r="CY15">
        <f>AA15</f>
        <v>3304.44</v>
      </c>
      <c r="CZ15">
        <f>AE15</f>
        <v>3304.44</v>
      </c>
      <c r="DA15">
        <f>AI15</f>
        <v>1</v>
      </c>
      <c r="DB15">
        <f t="shared" si="0"/>
        <v>380.01</v>
      </c>
      <c r="DC15">
        <f t="shared" si="1"/>
        <v>0</v>
      </c>
    </row>
    <row r="16" spans="1:107" x14ac:dyDescent="0.2">
      <c r="A16">
        <f>ROW(Source!A27)</f>
        <v>27</v>
      </c>
      <c r="B16">
        <v>36050692</v>
      </c>
      <c r="C16">
        <v>36198923</v>
      </c>
      <c r="D16">
        <v>32908055</v>
      </c>
      <c r="E16">
        <v>1</v>
      </c>
      <c r="F16">
        <v>1</v>
      </c>
      <c r="G16">
        <v>28875167</v>
      </c>
      <c r="H16">
        <v>3</v>
      </c>
      <c r="I16" t="s">
        <v>204</v>
      </c>
      <c r="J16" t="s">
        <v>205</v>
      </c>
      <c r="K16" t="s">
        <v>206</v>
      </c>
      <c r="L16">
        <v>1339</v>
      </c>
      <c r="N16">
        <v>1007</v>
      </c>
      <c r="O16" t="s">
        <v>23</v>
      </c>
      <c r="P16" t="s">
        <v>23</v>
      </c>
      <c r="Q16">
        <v>1</v>
      </c>
      <c r="W16">
        <v>0</v>
      </c>
      <c r="X16">
        <v>-1355306234</v>
      </c>
      <c r="Y16">
        <v>5.9999999999999995E-4</v>
      </c>
      <c r="AA16">
        <v>2954.97</v>
      </c>
      <c r="AB16">
        <v>0</v>
      </c>
      <c r="AC16">
        <v>0</v>
      </c>
      <c r="AD16">
        <v>0</v>
      </c>
      <c r="AE16">
        <v>2954.97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5.9999999999999995E-4</v>
      </c>
      <c r="AU16" t="s">
        <v>3</v>
      </c>
      <c r="AV16">
        <v>0</v>
      </c>
      <c r="AW16">
        <v>2</v>
      </c>
      <c r="AX16">
        <v>36198939</v>
      </c>
      <c r="AY16">
        <v>1</v>
      </c>
      <c r="AZ16">
        <v>0</v>
      </c>
      <c r="BA16">
        <v>15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Y16*Source!I27</f>
        <v>5.9999999999999995E-4</v>
      </c>
      <c r="CY16">
        <f>AA16</f>
        <v>2954.97</v>
      </c>
      <c r="CZ16">
        <f>AE16</f>
        <v>2954.97</v>
      </c>
      <c r="DA16">
        <f>AI16</f>
        <v>1</v>
      </c>
      <c r="DB16">
        <f t="shared" si="0"/>
        <v>1.77</v>
      </c>
      <c r="DC16">
        <f t="shared" si="1"/>
        <v>0</v>
      </c>
    </row>
    <row r="17" spans="1:107" x14ac:dyDescent="0.2">
      <c r="A17">
        <f>ROW(Source!A27)</f>
        <v>27</v>
      </c>
      <c r="B17">
        <v>36050692</v>
      </c>
      <c r="C17">
        <v>36198923</v>
      </c>
      <c r="D17">
        <v>32908423</v>
      </c>
      <c r="E17">
        <v>1</v>
      </c>
      <c r="F17">
        <v>1</v>
      </c>
      <c r="G17">
        <v>28875167</v>
      </c>
      <c r="H17">
        <v>3</v>
      </c>
      <c r="I17" t="s">
        <v>32</v>
      </c>
      <c r="J17" t="s">
        <v>34</v>
      </c>
      <c r="K17" t="s">
        <v>33</v>
      </c>
      <c r="L17">
        <v>1339</v>
      </c>
      <c r="N17">
        <v>1007</v>
      </c>
      <c r="O17" t="s">
        <v>23</v>
      </c>
      <c r="P17" t="s">
        <v>23</v>
      </c>
      <c r="Q17">
        <v>1</v>
      </c>
      <c r="W17">
        <v>0</v>
      </c>
      <c r="X17">
        <v>-382061359</v>
      </c>
      <c r="Y17">
        <v>0.01</v>
      </c>
      <c r="AA17">
        <v>9040.2099999999991</v>
      </c>
      <c r="AB17">
        <v>0</v>
      </c>
      <c r="AC17">
        <v>0</v>
      </c>
      <c r="AD17">
        <v>0</v>
      </c>
      <c r="AE17">
        <v>9040.2099999999991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0</v>
      </c>
      <c r="AP17">
        <v>0</v>
      </c>
      <c r="AQ17">
        <v>0</v>
      </c>
      <c r="AR17">
        <v>0</v>
      </c>
      <c r="AS17" t="s">
        <v>3</v>
      </c>
      <c r="AT17">
        <v>0.01</v>
      </c>
      <c r="AU17" t="s">
        <v>3</v>
      </c>
      <c r="AV17">
        <v>0</v>
      </c>
      <c r="AW17">
        <v>1</v>
      </c>
      <c r="AX17">
        <v>-1</v>
      </c>
      <c r="AY17">
        <v>0</v>
      </c>
      <c r="AZ17">
        <v>0</v>
      </c>
      <c r="BA17" t="s">
        <v>3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Y17*Source!I27</f>
        <v>0.01</v>
      </c>
      <c r="CY17">
        <f>AA17</f>
        <v>9040.2099999999991</v>
      </c>
      <c r="CZ17">
        <f>AE17</f>
        <v>9040.2099999999991</v>
      </c>
      <c r="DA17">
        <f>AI17</f>
        <v>1</v>
      </c>
      <c r="DB17">
        <f t="shared" si="0"/>
        <v>90.4</v>
      </c>
      <c r="DC17">
        <f t="shared" si="1"/>
        <v>0</v>
      </c>
    </row>
    <row r="18" spans="1:107" x14ac:dyDescent="0.2">
      <c r="A18">
        <f>ROW(Source!A27)</f>
        <v>27</v>
      </c>
      <c r="B18">
        <v>36050692</v>
      </c>
      <c r="C18">
        <v>36198923</v>
      </c>
      <c r="D18">
        <v>32908425</v>
      </c>
      <c r="E18">
        <v>1</v>
      </c>
      <c r="F18">
        <v>1</v>
      </c>
      <c r="G18">
        <v>28875167</v>
      </c>
      <c r="H18">
        <v>3</v>
      </c>
      <c r="I18" t="s">
        <v>21</v>
      </c>
      <c r="J18" t="s">
        <v>24</v>
      </c>
      <c r="K18" t="s">
        <v>22</v>
      </c>
      <c r="L18">
        <v>1339</v>
      </c>
      <c r="N18">
        <v>1007</v>
      </c>
      <c r="O18" t="s">
        <v>23</v>
      </c>
      <c r="P18" t="s">
        <v>23</v>
      </c>
      <c r="Q18">
        <v>1</v>
      </c>
      <c r="W18">
        <v>1</v>
      </c>
      <c r="X18">
        <v>1391244188</v>
      </c>
      <c r="Y18">
        <v>-4.9000000000000002E-2</v>
      </c>
      <c r="AA18">
        <v>5606.68</v>
      </c>
      <c r="AB18">
        <v>0</v>
      </c>
      <c r="AC18">
        <v>0</v>
      </c>
      <c r="AD18">
        <v>0</v>
      </c>
      <c r="AE18">
        <v>5606.68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-4.9000000000000002E-2</v>
      </c>
      <c r="AU18" t="s">
        <v>3</v>
      </c>
      <c r="AV18">
        <v>0</v>
      </c>
      <c r="AW18">
        <v>2</v>
      </c>
      <c r="AX18">
        <v>36198940</v>
      </c>
      <c r="AY18">
        <v>1</v>
      </c>
      <c r="AZ18">
        <v>6144</v>
      </c>
      <c r="BA18">
        <v>16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Y18*Source!I27</f>
        <v>-4.9000000000000002E-2</v>
      </c>
      <c r="CY18">
        <f>AA18</f>
        <v>5606.68</v>
      </c>
      <c r="CZ18">
        <f>AE18</f>
        <v>5606.68</v>
      </c>
      <c r="DA18">
        <f>AI18</f>
        <v>1</v>
      </c>
      <c r="DB18">
        <f t="shared" si="0"/>
        <v>-274.73</v>
      </c>
      <c r="DC18">
        <f t="shared" si="1"/>
        <v>0</v>
      </c>
    </row>
    <row r="19" spans="1:107" x14ac:dyDescent="0.2">
      <c r="A19">
        <f>ROW(Source!A30)</f>
        <v>30</v>
      </c>
      <c r="B19">
        <v>36050692</v>
      </c>
      <c r="C19">
        <v>36198984</v>
      </c>
      <c r="D19">
        <v>32893498</v>
      </c>
      <c r="E19">
        <v>28875167</v>
      </c>
      <c r="F19">
        <v>1</v>
      </c>
      <c r="G19">
        <v>28875167</v>
      </c>
      <c r="H19">
        <v>1</v>
      </c>
      <c r="I19" t="s">
        <v>185</v>
      </c>
      <c r="J19" t="s">
        <v>3</v>
      </c>
      <c r="K19" t="s">
        <v>186</v>
      </c>
      <c r="L19">
        <v>1191</v>
      </c>
      <c r="N19">
        <v>1013</v>
      </c>
      <c r="O19" t="s">
        <v>187</v>
      </c>
      <c r="P19" t="s">
        <v>187</v>
      </c>
      <c r="Q19">
        <v>1</v>
      </c>
      <c r="W19">
        <v>0</v>
      </c>
      <c r="X19">
        <v>476480486</v>
      </c>
      <c r="Y19">
        <v>19.86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19.86</v>
      </c>
      <c r="AU19" t="s">
        <v>3</v>
      </c>
      <c r="AV19">
        <v>1</v>
      </c>
      <c r="AW19">
        <v>2</v>
      </c>
      <c r="AX19">
        <v>36198985</v>
      </c>
      <c r="AY19">
        <v>1</v>
      </c>
      <c r="AZ19">
        <v>0</v>
      </c>
      <c r="BA19">
        <v>17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Y19*Source!I30</f>
        <v>0.1986</v>
      </c>
      <c r="CY19">
        <f>AD19</f>
        <v>0</v>
      </c>
      <c r="CZ19">
        <f>AH19</f>
        <v>0</v>
      </c>
      <c r="DA19">
        <f>AL19</f>
        <v>1</v>
      </c>
      <c r="DB19">
        <f t="shared" si="0"/>
        <v>0</v>
      </c>
      <c r="DC19">
        <f t="shared" si="1"/>
        <v>0</v>
      </c>
    </row>
    <row r="20" spans="1:107" x14ac:dyDescent="0.2">
      <c r="A20">
        <f>ROW(Source!A31)</f>
        <v>31</v>
      </c>
      <c r="B20">
        <v>36050692</v>
      </c>
      <c r="C20">
        <v>36198986</v>
      </c>
      <c r="D20">
        <v>32893498</v>
      </c>
      <c r="E20">
        <v>28875167</v>
      </c>
      <c r="F20">
        <v>1</v>
      </c>
      <c r="G20">
        <v>28875167</v>
      </c>
      <c r="H20">
        <v>1</v>
      </c>
      <c r="I20" t="s">
        <v>185</v>
      </c>
      <c r="J20" t="s">
        <v>3</v>
      </c>
      <c r="K20" t="s">
        <v>186</v>
      </c>
      <c r="L20">
        <v>1191</v>
      </c>
      <c r="N20">
        <v>1013</v>
      </c>
      <c r="O20" t="s">
        <v>187</v>
      </c>
      <c r="P20" t="s">
        <v>187</v>
      </c>
      <c r="Q20">
        <v>1</v>
      </c>
      <c r="W20">
        <v>0</v>
      </c>
      <c r="X20">
        <v>476480486</v>
      </c>
      <c r="Y20">
        <v>6.04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6.04</v>
      </c>
      <c r="AU20" t="s">
        <v>3</v>
      </c>
      <c r="AV20">
        <v>1</v>
      </c>
      <c r="AW20">
        <v>2</v>
      </c>
      <c r="AX20">
        <v>36198987</v>
      </c>
      <c r="AY20">
        <v>1</v>
      </c>
      <c r="AZ20">
        <v>0</v>
      </c>
      <c r="BA20">
        <v>18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Y20*Source!I31</f>
        <v>6.0400000000000002E-2</v>
      </c>
      <c r="CY20">
        <f>AD20</f>
        <v>0</v>
      </c>
      <c r="CZ20">
        <f>AH20</f>
        <v>0</v>
      </c>
      <c r="DA20">
        <f>AL20</f>
        <v>1</v>
      </c>
      <c r="DB20">
        <f t="shared" si="0"/>
        <v>0</v>
      </c>
      <c r="DC20">
        <f t="shared" si="1"/>
        <v>0</v>
      </c>
    </row>
    <row r="21" spans="1:107" x14ac:dyDescent="0.2">
      <c r="A21">
        <f>ROW(Source!A31)</f>
        <v>31</v>
      </c>
      <c r="B21">
        <v>36050692</v>
      </c>
      <c r="C21">
        <v>36198986</v>
      </c>
      <c r="D21">
        <v>32907124</v>
      </c>
      <c r="E21">
        <v>1</v>
      </c>
      <c r="F21">
        <v>1</v>
      </c>
      <c r="G21">
        <v>28875167</v>
      </c>
      <c r="H21">
        <v>3</v>
      </c>
      <c r="I21" t="s">
        <v>207</v>
      </c>
      <c r="J21" t="s">
        <v>208</v>
      </c>
      <c r="K21" t="s">
        <v>209</v>
      </c>
      <c r="L21">
        <v>1339</v>
      </c>
      <c r="N21">
        <v>1007</v>
      </c>
      <c r="O21" t="s">
        <v>23</v>
      </c>
      <c r="P21" t="s">
        <v>23</v>
      </c>
      <c r="Q21">
        <v>1</v>
      </c>
      <c r="W21">
        <v>0</v>
      </c>
      <c r="X21">
        <v>2060052217</v>
      </c>
      <c r="Y21">
        <v>10</v>
      </c>
      <c r="AA21">
        <v>29.98</v>
      </c>
      <c r="AB21">
        <v>0</v>
      </c>
      <c r="AC21">
        <v>0</v>
      </c>
      <c r="AD21">
        <v>0</v>
      </c>
      <c r="AE21">
        <v>29.98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10</v>
      </c>
      <c r="AU21" t="s">
        <v>3</v>
      </c>
      <c r="AV21">
        <v>0</v>
      </c>
      <c r="AW21">
        <v>2</v>
      </c>
      <c r="AX21">
        <v>36198988</v>
      </c>
      <c r="AY21">
        <v>1</v>
      </c>
      <c r="AZ21">
        <v>0</v>
      </c>
      <c r="BA21">
        <v>19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Y21*Source!I31</f>
        <v>0.1</v>
      </c>
      <c r="CY21">
        <f>AA21</f>
        <v>29.98</v>
      </c>
      <c r="CZ21">
        <f>AE21</f>
        <v>29.98</v>
      </c>
      <c r="DA21">
        <f>AI21</f>
        <v>1</v>
      </c>
      <c r="DB21">
        <f t="shared" si="0"/>
        <v>299.8</v>
      </c>
      <c r="DC21">
        <f t="shared" si="1"/>
        <v>0</v>
      </c>
    </row>
    <row r="22" spans="1:107" x14ac:dyDescent="0.2">
      <c r="A22">
        <f>ROW(Source!A31)</f>
        <v>31</v>
      </c>
      <c r="B22">
        <v>36050692</v>
      </c>
      <c r="C22">
        <v>36198986</v>
      </c>
      <c r="D22">
        <v>32908375</v>
      </c>
      <c r="E22">
        <v>1</v>
      </c>
      <c r="F22">
        <v>1</v>
      </c>
      <c r="G22">
        <v>28875167</v>
      </c>
      <c r="H22">
        <v>3</v>
      </c>
      <c r="I22" t="s">
        <v>210</v>
      </c>
      <c r="J22" t="s">
        <v>211</v>
      </c>
      <c r="K22" t="s">
        <v>212</v>
      </c>
      <c r="L22">
        <v>1346</v>
      </c>
      <c r="N22">
        <v>1009</v>
      </c>
      <c r="O22" t="s">
        <v>107</v>
      </c>
      <c r="P22" t="s">
        <v>107</v>
      </c>
      <c r="Q22">
        <v>1</v>
      </c>
      <c r="W22">
        <v>0</v>
      </c>
      <c r="X22">
        <v>-811263667</v>
      </c>
      <c r="Y22">
        <v>4</v>
      </c>
      <c r="AA22">
        <v>206.81</v>
      </c>
      <c r="AB22">
        <v>0</v>
      </c>
      <c r="AC22">
        <v>0</v>
      </c>
      <c r="AD22">
        <v>0</v>
      </c>
      <c r="AE22">
        <v>206.81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4</v>
      </c>
      <c r="AU22" t="s">
        <v>3</v>
      </c>
      <c r="AV22">
        <v>0</v>
      </c>
      <c r="AW22">
        <v>2</v>
      </c>
      <c r="AX22">
        <v>36198989</v>
      </c>
      <c r="AY22">
        <v>1</v>
      </c>
      <c r="AZ22">
        <v>0</v>
      </c>
      <c r="BA22">
        <v>20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Y22*Source!I31</f>
        <v>0.04</v>
      </c>
      <c r="CY22">
        <f>AA22</f>
        <v>206.81</v>
      </c>
      <c r="CZ22">
        <f>AE22</f>
        <v>206.81</v>
      </c>
      <c r="DA22">
        <f>AI22</f>
        <v>1</v>
      </c>
      <c r="DB22">
        <f t="shared" si="0"/>
        <v>827.24</v>
      </c>
      <c r="DC22">
        <f t="shared" si="1"/>
        <v>0</v>
      </c>
    </row>
    <row r="23" spans="1:107" x14ac:dyDescent="0.2">
      <c r="A23">
        <f>ROW(Source!A32)</f>
        <v>32</v>
      </c>
      <c r="B23">
        <v>36050692</v>
      </c>
      <c r="C23">
        <v>36199146</v>
      </c>
      <c r="D23">
        <v>32893498</v>
      </c>
      <c r="E23">
        <v>28875167</v>
      </c>
      <c r="F23">
        <v>1</v>
      </c>
      <c r="G23">
        <v>28875167</v>
      </c>
      <c r="H23">
        <v>1</v>
      </c>
      <c r="I23" t="s">
        <v>185</v>
      </c>
      <c r="J23" t="s">
        <v>3</v>
      </c>
      <c r="K23" t="s">
        <v>186</v>
      </c>
      <c r="L23">
        <v>1191</v>
      </c>
      <c r="N23">
        <v>1013</v>
      </c>
      <c r="O23" t="s">
        <v>187</v>
      </c>
      <c r="P23" t="s">
        <v>187</v>
      </c>
      <c r="Q23">
        <v>1</v>
      </c>
      <c r="W23">
        <v>0</v>
      </c>
      <c r="X23">
        <v>476480486</v>
      </c>
      <c r="Y23">
        <v>0.8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0.8</v>
      </c>
      <c r="AU23" t="s">
        <v>3</v>
      </c>
      <c r="AV23">
        <v>1</v>
      </c>
      <c r="AW23">
        <v>2</v>
      </c>
      <c r="AX23">
        <v>36199147</v>
      </c>
      <c r="AY23">
        <v>1</v>
      </c>
      <c r="AZ23">
        <v>0</v>
      </c>
      <c r="BA23">
        <v>21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Y23*Source!I32</f>
        <v>0.8</v>
      </c>
      <c r="CY23">
        <f>AD23</f>
        <v>0</v>
      </c>
      <c r="CZ23">
        <f>AH23</f>
        <v>0</v>
      </c>
      <c r="DA23">
        <f>AL23</f>
        <v>1</v>
      </c>
      <c r="DB23">
        <f t="shared" si="0"/>
        <v>0</v>
      </c>
      <c r="DC23">
        <f t="shared" si="1"/>
        <v>0</v>
      </c>
    </row>
    <row r="24" spans="1:107" x14ac:dyDescent="0.2">
      <c r="A24">
        <f>ROW(Source!A33)</f>
        <v>33</v>
      </c>
      <c r="B24">
        <v>36050692</v>
      </c>
      <c r="C24">
        <v>36199308</v>
      </c>
      <c r="D24">
        <v>32893498</v>
      </c>
      <c r="E24">
        <v>28875167</v>
      </c>
      <c r="F24">
        <v>1</v>
      </c>
      <c r="G24">
        <v>28875167</v>
      </c>
      <c r="H24">
        <v>1</v>
      </c>
      <c r="I24" t="s">
        <v>185</v>
      </c>
      <c r="J24" t="s">
        <v>3</v>
      </c>
      <c r="K24" t="s">
        <v>186</v>
      </c>
      <c r="L24">
        <v>1191</v>
      </c>
      <c r="N24">
        <v>1013</v>
      </c>
      <c r="O24" t="s">
        <v>187</v>
      </c>
      <c r="P24" t="s">
        <v>187</v>
      </c>
      <c r="Q24">
        <v>1</v>
      </c>
      <c r="W24">
        <v>0</v>
      </c>
      <c r="X24">
        <v>476480486</v>
      </c>
      <c r="Y24">
        <v>54.74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54.74</v>
      </c>
      <c r="AU24" t="s">
        <v>3</v>
      </c>
      <c r="AV24">
        <v>1</v>
      </c>
      <c r="AW24">
        <v>2</v>
      </c>
      <c r="AX24">
        <v>36199309</v>
      </c>
      <c r="AY24">
        <v>1</v>
      </c>
      <c r="AZ24">
        <v>0</v>
      </c>
      <c r="BA24">
        <v>22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Y24*Source!I33</f>
        <v>5.4740000000000002</v>
      </c>
      <c r="CY24">
        <f>AD24</f>
        <v>0</v>
      </c>
      <c r="CZ24">
        <f>AH24</f>
        <v>0</v>
      </c>
      <c r="DA24">
        <f>AL24</f>
        <v>1</v>
      </c>
      <c r="DB24">
        <f t="shared" si="0"/>
        <v>0</v>
      </c>
      <c r="DC24">
        <f t="shared" si="1"/>
        <v>0</v>
      </c>
    </row>
    <row r="25" spans="1:107" x14ac:dyDescent="0.2">
      <c r="A25">
        <f>ROW(Source!A33)</f>
        <v>33</v>
      </c>
      <c r="B25">
        <v>36050692</v>
      </c>
      <c r="C25">
        <v>36199308</v>
      </c>
      <c r="D25">
        <v>32904578</v>
      </c>
      <c r="E25">
        <v>1</v>
      </c>
      <c r="F25">
        <v>1</v>
      </c>
      <c r="G25">
        <v>28875167</v>
      </c>
      <c r="H25">
        <v>2</v>
      </c>
      <c r="I25" t="s">
        <v>213</v>
      </c>
      <c r="J25" t="s">
        <v>214</v>
      </c>
      <c r="K25" t="s">
        <v>215</v>
      </c>
      <c r="L25">
        <v>1368</v>
      </c>
      <c r="N25">
        <v>1011</v>
      </c>
      <c r="O25" t="s">
        <v>191</v>
      </c>
      <c r="P25" t="s">
        <v>191</v>
      </c>
      <c r="Q25">
        <v>1</v>
      </c>
      <c r="W25">
        <v>0</v>
      </c>
      <c r="X25">
        <v>-1206036260</v>
      </c>
      <c r="Y25">
        <v>1.84</v>
      </c>
      <c r="AA25">
        <v>0</v>
      </c>
      <c r="AB25">
        <v>1635.52</v>
      </c>
      <c r="AC25">
        <v>347.42</v>
      </c>
      <c r="AD25">
        <v>0</v>
      </c>
      <c r="AE25">
        <v>0</v>
      </c>
      <c r="AF25">
        <v>1635.52</v>
      </c>
      <c r="AG25">
        <v>347.42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1.84</v>
      </c>
      <c r="AU25" t="s">
        <v>3</v>
      </c>
      <c r="AV25">
        <v>0</v>
      </c>
      <c r="AW25">
        <v>2</v>
      </c>
      <c r="AX25">
        <v>36199310</v>
      </c>
      <c r="AY25">
        <v>1</v>
      </c>
      <c r="AZ25">
        <v>0</v>
      </c>
      <c r="BA25">
        <v>23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Y25*Source!I33</f>
        <v>0.184</v>
      </c>
      <c r="CY25">
        <f>AB25</f>
        <v>1635.52</v>
      </c>
      <c r="CZ25">
        <f>AF25</f>
        <v>1635.52</v>
      </c>
      <c r="DA25">
        <f>AJ25</f>
        <v>1</v>
      </c>
      <c r="DB25">
        <f t="shared" si="0"/>
        <v>3009.36</v>
      </c>
      <c r="DC25">
        <f t="shared" si="1"/>
        <v>639.25</v>
      </c>
    </row>
    <row r="26" spans="1:107" x14ac:dyDescent="0.2">
      <c r="A26">
        <f>ROW(Source!A33)</f>
        <v>33</v>
      </c>
      <c r="B26">
        <v>36050692</v>
      </c>
      <c r="C26">
        <v>36199308</v>
      </c>
      <c r="D26">
        <v>32906957</v>
      </c>
      <c r="E26">
        <v>1</v>
      </c>
      <c r="F26">
        <v>1</v>
      </c>
      <c r="G26">
        <v>28875167</v>
      </c>
      <c r="H26">
        <v>3</v>
      </c>
      <c r="I26" t="s">
        <v>216</v>
      </c>
      <c r="J26" t="s">
        <v>217</v>
      </c>
      <c r="K26" t="s">
        <v>218</v>
      </c>
      <c r="L26">
        <v>1327</v>
      </c>
      <c r="N26">
        <v>1005</v>
      </c>
      <c r="O26" t="s">
        <v>66</v>
      </c>
      <c r="P26" t="s">
        <v>66</v>
      </c>
      <c r="Q26">
        <v>1</v>
      </c>
      <c r="W26">
        <v>0</v>
      </c>
      <c r="X26">
        <v>-1914801919</v>
      </c>
      <c r="Y26">
        <v>1.5</v>
      </c>
      <c r="AA26">
        <v>63.78</v>
      </c>
      <c r="AB26">
        <v>0</v>
      </c>
      <c r="AC26">
        <v>0</v>
      </c>
      <c r="AD26">
        <v>0</v>
      </c>
      <c r="AE26">
        <v>63.78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1.5</v>
      </c>
      <c r="AU26" t="s">
        <v>3</v>
      </c>
      <c r="AV26">
        <v>0</v>
      </c>
      <c r="AW26">
        <v>2</v>
      </c>
      <c r="AX26">
        <v>36199311</v>
      </c>
      <c r="AY26">
        <v>1</v>
      </c>
      <c r="AZ26">
        <v>0</v>
      </c>
      <c r="BA26">
        <v>24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Y26*Source!I33</f>
        <v>0.15</v>
      </c>
      <c r="CY26">
        <f>AA26</f>
        <v>63.78</v>
      </c>
      <c r="CZ26">
        <f>AE26</f>
        <v>63.78</v>
      </c>
      <c r="DA26">
        <f>AI26</f>
        <v>1</v>
      </c>
      <c r="DB26">
        <f t="shared" si="0"/>
        <v>95.67</v>
      </c>
      <c r="DC26">
        <f t="shared" si="1"/>
        <v>0</v>
      </c>
    </row>
    <row r="27" spans="1:107" x14ac:dyDescent="0.2">
      <c r="A27">
        <f>ROW(Source!A33)</f>
        <v>33</v>
      </c>
      <c r="B27">
        <v>36050692</v>
      </c>
      <c r="C27">
        <v>36199308</v>
      </c>
      <c r="D27">
        <v>32906994</v>
      </c>
      <c r="E27">
        <v>1</v>
      </c>
      <c r="F27">
        <v>1</v>
      </c>
      <c r="G27">
        <v>28875167</v>
      </c>
      <c r="H27">
        <v>3</v>
      </c>
      <c r="I27" t="s">
        <v>219</v>
      </c>
      <c r="J27" t="s">
        <v>220</v>
      </c>
      <c r="K27" t="s">
        <v>221</v>
      </c>
      <c r="L27">
        <v>1346</v>
      </c>
      <c r="N27">
        <v>1009</v>
      </c>
      <c r="O27" t="s">
        <v>107</v>
      </c>
      <c r="P27" t="s">
        <v>107</v>
      </c>
      <c r="Q27">
        <v>1</v>
      </c>
      <c r="W27">
        <v>0</v>
      </c>
      <c r="X27">
        <v>-959326121</v>
      </c>
      <c r="Y27">
        <v>0.3</v>
      </c>
      <c r="AA27">
        <v>178.13</v>
      </c>
      <c r="AB27">
        <v>0</v>
      </c>
      <c r="AC27">
        <v>0</v>
      </c>
      <c r="AD27">
        <v>0</v>
      </c>
      <c r="AE27">
        <v>178.13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0.3</v>
      </c>
      <c r="AU27" t="s">
        <v>3</v>
      </c>
      <c r="AV27">
        <v>0</v>
      </c>
      <c r="AW27">
        <v>2</v>
      </c>
      <c r="AX27">
        <v>36199312</v>
      </c>
      <c r="AY27">
        <v>1</v>
      </c>
      <c r="AZ27">
        <v>0</v>
      </c>
      <c r="BA27">
        <v>25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Y27*Source!I33</f>
        <v>0.03</v>
      </c>
      <c r="CY27">
        <f>AA27</f>
        <v>178.13</v>
      </c>
      <c r="CZ27">
        <f>AE27</f>
        <v>178.13</v>
      </c>
      <c r="DA27">
        <f>AI27</f>
        <v>1</v>
      </c>
      <c r="DB27">
        <f t="shared" si="0"/>
        <v>53.44</v>
      </c>
      <c r="DC27">
        <f t="shared" si="1"/>
        <v>0</v>
      </c>
    </row>
    <row r="28" spans="1:107" x14ac:dyDescent="0.2">
      <c r="A28">
        <f>ROW(Source!A33)</f>
        <v>33</v>
      </c>
      <c r="B28">
        <v>36050692</v>
      </c>
      <c r="C28">
        <v>36199308</v>
      </c>
      <c r="D28">
        <v>32907124</v>
      </c>
      <c r="E28">
        <v>1</v>
      </c>
      <c r="F28">
        <v>1</v>
      </c>
      <c r="G28">
        <v>28875167</v>
      </c>
      <c r="H28">
        <v>3</v>
      </c>
      <c r="I28" t="s">
        <v>207</v>
      </c>
      <c r="J28" t="s">
        <v>208</v>
      </c>
      <c r="K28" t="s">
        <v>209</v>
      </c>
      <c r="L28">
        <v>1339</v>
      </c>
      <c r="N28">
        <v>1007</v>
      </c>
      <c r="O28" t="s">
        <v>23</v>
      </c>
      <c r="P28" t="s">
        <v>23</v>
      </c>
      <c r="Q28">
        <v>1</v>
      </c>
      <c r="W28">
        <v>0</v>
      </c>
      <c r="X28">
        <v>2060052217</v>
      </c>
      <c r="Y28">
        <v>5.2</v>
      </c>
      <c r="AA28">
        <v>29.98</v>
      </c>
      <c r="AB28">
        <v>0</v>
      </c>
      <c r="AC28">
        <v>0</v>
      </c>
      <c r="AD28">
        <v>0</v>
      </c>
      <c r="AE28">
        <v>29.98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5.2</v>
      </c>
      <c r="AU28" t="s">
        <v>3</v>
      </c>
      <c r="AV28">
        <v>0</v>
      </c>
      <c r="AW28">
        <v>2</v>
      </c>
      <c r="AX28">
        <v>36199313</v>
      </c>
      <c r="AY28">
        <v>1</v>
      </c>
      <c r="AZ28">
        <v>0</v>
      </c>
      <c r="BA28">
        <v>26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Y28*Source!I33</f>
        <v>0.52</v>
      </c>
      <c r="CY28">
        <f>AA28</f>
        <v>29.98</v>
      </c>
      <c r="CZ28">
        <f>AE28</f>
        <v>29.98</v>
      </c>
      <c r="DA28">
        <f>AI28</f>
        <v>1</v>
      </c>
      <c r="DB28">
        <f t="shared" si="0"/>
        <v>155.9</v>
      </c>
      <c r="DC28">
        <f t="shared" si="1"/>
        <v>0</v>
      </c>
    </row>
    <row r="29" spans="1:107" x14ac:dyDescent="0.2">
      <c r="A29">
        <f>ROW(Source!A33)</f>
        <v>33</v>
      </c>
      <c r="B29">
        <v>36050692</v>
      </c>
      <c r="C29">
        <v>36199308</v>
      </c>
      <c r="D29">
        <v>32908371</v>
      </c>
      <c r="E29">
        <v>1</v>
      </c>
      <c r="F29">
        <v>1</v>
      </c>
      <c r="G29">
        <v>28875167</v>
      </c>
      <c r="H29">
        <v>3</v>
      </c>
      <c r="I29" t="s">
        <v>222</v>
      </c>
      <c r="J29" t="s">
        <v>223</v>
      </c>
      <c r="K29" t="s">
        <v>224</v>
      </c>
      <c r="L29">
        <v>1339</v>
      </c>
      <c r="N29">
        <v>1007</v>
      </c>
      <c r="O29" t="s">
        <v>23</v>
      </c>
      <c r="P29" t="s">
        <v>23</v>
      </c>
      <c r="Q29">
        <v>1</v>
      </c>
      <c r="W29">
        <v>0</v>
      </c>
      <c r="X29">
        <v>-1562501431</v>
      </c>
      <c r="Y29">
        <v>0.15840000000000001</v>
      </c>
      <c r="AA29">
        <v>2184.4</v>
      </c>
      <c r="AB29">
        <v>0</v>
      </c>
      <c r="AC29">
        <v>0</v>
      </c>
      <c r="AD29">
        <v>0</v>
      </c>
      <c r="AE29">
        <v>2184.4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0.15840000000000001</v>
      </c>
      <c r="AU29" t="s">
        <v>3</v>
      </c>
      <c r="AV29">
        <v>0</v>
      </c>
      <c r="AW29">
        <v>2</v>
      </c>
      <c r="AX29">
        <v>36199314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Y29*Source!I33</f>
        <v>1.584E-2</v>
      </c>
      <c r="CY29">
        <f>AA29</f>
        <v>2184.4</v>
      </c>
      <c r="CZ29">
        <f>AE29</f>
        <v>2184.4</v>
      </c>
      <c r="DA29">
        <f>AI29</f>
        <v>1</v>
      </c>
      <c r="DB29">
        <f t="shared" si="0"/>
        <v>346.01</v>
      </c>
      <c r="DC29">
        <f t="shared" si="1"/>
        <v>0</v>
      </c>
    </row>
    <row r="30" spans="1:107" x14ac:dyDescent="0.2">
      <c r="A30">
        <f>ROW(Source!A34)</f>
        <v>34</v>
      </c>
      <c r="B30">
        <v>36050692</v>
      </c>
      <c r="C30">
        <v>36199345</v>
      </c>
      <c r="D30">
        <v>32893498</v>
      </c>
      <c r="E30">
        <v>28875167</v>
      </c>
      <c r="F30">
        <v>1</v>
      </c>
      <c r="G30">
        <v>28875167</v>
      </c>
      <c r="H30">
        <v>1</v>
      </c>
      <c r="I30" t="s">
        <v>185</v>
      </c>
      <c r="J30" t="s">
        <v>3</v>
      </c>
      <c r="K30" t="s">
        <v>186</v>
      </c>
      <c r="L30">
        <v>1191</v>
      </c>
      <c r="N30">
        <v>1013</v>
      </c>
      <c r="O30" t="s">
        <v>187</v>
      </c>
      <c r="P30" t="s">
        <v>187</v>
      </c>
      <c r="Q30">
        <v>1</v>
      </c>
      <c r="W30">
        <v>0</v>
      </c>
      <c r="X30">
        <v>476480486</v>
      </c>
      <c r="Y30">
        <v>2.61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2.61</v>
      </c>
      <c r="AU30" t="s">
        <v>3</v>
      </c>
      <c r="AV30">
        <v>1</v>
      </c>
      <c r="AW30">
        <v>2</v>
      </c>
      <c r="AX30">
        <v>36199346</v>
      </c>
      <c r="AY30">
        <v>1</v>
      </c>
      <c r="AZ30">
        <v>0</v>
      </c>
      <c r="BA30">
        <v>29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Y30*Source!I34</f>
        <v>0.26100000000000001</v>
      </c>
      <c r="CY30">
        <f>AD30</f>
        <v>0</v>
      </c>
      <c r="CZ30">
        <f>AH30</f>
        <v>0</v>
      </c>
      <c r="DA30">
        <f>AL30</f>
        <v>1</v>
      </c>
      <c r="DB30">
        <f t="shared" si="0"/>
        <v>0</v>
      </c>
      <c r="DC30">
        <f t="shared" si="1"/>
        <v>0</v>
      </c>
    </row>
    <row r="31" spans="1:107" x14ac:dyDescent="0.2">
      <c r="A31">
        <f>ROW(Source!A34)</f>
        <v>34</v>
      </c>
      <c r="B31">
        <v>36050692</v>
      </c>
      <c r="C31">
        <v>36199345</v>
      </c>
      <c r="D31">
        <v>32904578</v>
      </c>
      <c r="E31">
        <v>1</v>
      </c>
      <c r="F31">
        <v>1</v>
      </c>
      <c r="G31">
        <v>28875167</v>
      </c>
      <c r="H31">
        <v>2</v>
      </c>
      <c r="I31" t="s">
        <v>213</v>
      </c>
      <c r="J31" t="s">
        <v>214</v>
      </c>
      <c r="K31" t="s">
        <v>215</v>
      </c>
      <c r="L31">
        <v>1368</v>
      </c>
      <c r="N31">
        <v>1011</v>
      </c>
      <c r="O31" t="s">
        <v>191</v>
      </c>
      <c r="P31" t="s">
        <v>191</v>
      </c>
      <c r="Q31">
        <v>1</v>
      </c>
      <c r="W31">
        <v>0</v>
      </c>
      <c r="X31">
        <v>-1206036260</v>
      </c>
      <c r="Y31">
        <v>2.95</v>
      </c>
      <c r="AA31">
        <v>0</v>
      </c>
      <c r="AB31">
        <v>1635.52</v>
      </c>
      <c r="AC31">
        <v>347.42</v>
      </c>
      <c r="AD31">
        <v>0</v>
      </c>
      <c r="AE31">
        <v>0</v>
      </c>
      <c r="AF31">
        <v>1635.52</v>
      </c>
      <c r="AG31">
        <v>347.42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2.95</v>
      </c>
      <c r="AU31" t="s">
        <v>3</v>
      </c>
      <c r="AV31">
        <v>0</v>
      </c>
      <c r="AW31">
        <v>2</v>
      </c>
      <c r="AX31">
        <v>36199347</v>
      </c>
      <c r="AY31">
        <v>1</v>
      </c>
      <c r="AZ31">
        <v>0</v>
      </c>
      <c r="BA31">
        <v>30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Y31*Source!I34</f>
        <v>0.29499999999999998</v>
      </c>
      <c r="CY31">
        <f>AB31</f>
        <v>1635.52</v>
      </c>
      <c r="CZ31">
        <f>AF31</f>
        <v>1635.52</v>
      </c>
      <c r="DA31">
        <f>AJ31</f>
        <v>1</v>
      </c>
      <c r="DB31">
        <f t="shared" si="0"/>
        <v>4824.78</v>
      </c>
      <c r="DC31">
        <f t="shared" si="1"/>
        <v>1024.8900000000001</v>
      </c>
    </row>
    <row r="32" spans="1:107" x14ac:dyDescent="0.2">
      <c r="A32">
        <f>ROW(Source!A34)</f>
        <v>34</v>
      </c>
      <c r="B32">
        <v>36050692</v>
      </c>
      <c r="C32">
        <v>36199345</v>
      </c>
      <c r="D32">
        <v>32907124</v>
      </c>
      <c r="E32">
        <v>1</v>
      </c>
      <c r="F32">
        <v>1</v>
      </c>
      <c r="G32">
        <v>28875167</v>
      </c>
      <c r="H32">
        <v>3</v>
      </c>
      <c r="I32" t="s">
        <v>207</v>
      </c>
      <c r="J32" t="s">
        <v>208</v>
      </c>
      <c r="K32" t="s">
        <v>209</v>
      </c>
      <c r="L32">
        <v>1339</v>
      </c>
      <c r="N32">
        <v>1007</v>
      </c>
      <c r="O32" t="s">
        <v>23</v>
      </c>
      <c r="P32" t="s">
        <v>23</v>
      </c>
      <c r="Q32">
        <v>1</v>
      </c>
      <c r="W32">
        <v>0</v>
      </c>
      <c r="X32">
        <v>2060052217</v>
      </c>
      <c r="Y32">
        <v>0.27500000000000002</v>
      </c>
      <c r="AA32">
        <v>29.98</v>
      </c>
      <c r="AB32">
        <v>0</v>
      </c>
      <c r="AC32">
        <v>0</v>
      </c>
      <c r="AD32">
        <v>0</v>
      </c>
      <c r="AE32">
        <v>29.98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0.27500000000000002</v>
      </c>
      <c r="AU32" t="s">
        <v>3</v>
      </c>
      <c r="AV32">
        <v>0</v>
      </c>
      <c r="AW32">
        <v>2</v>
      </c>
      <c r="AX32">
        <v>36199348</v>
      </c>
      <c r="AY32">
        <v>1</v>
      </c>
      <c r="AZ32">
        <v>0</v>
      </c>
      <c r="BA32">
        <v>31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Y32*Source!I34</f>
        <v>2.75E-2</v>
      </c>
      <c r="CY32">
        <f>AA32</f>
        <v>29.98</v>
      </c>
      <c r="CZ32">
        <f>AE32</f>
        <v>29.98</v>
      </c>
      <c r="DA32">
        <f>AI32</f>
        <v>1</v>
      </c>
      <c r="DB32">
        <f t="shared" si="0"/>
        <v>8.24</v>
      </c>
      <c r="DC32">
        <f t="shared" si="1"/>
        <v>0</v>
      </c>
    </row>
    <row r="33" spans="1:107" x14ac:dyDescent="0.2">
      <c r="A33">
        <f>ROW(Source!A34)</f>
        <v>34</v>
      </c>
      <c r="B33">
        <v>36050692</v>
      </c>
      <c r="C33">
        <v>36199345</v>
      </c>
      <c r="D33">
        <v>32908353</v>
      </c>
      <c r="E33">
        <v>1</v>
      </c>
      <c r="F33">
        <v>1</v>
      </c>
      <c r="G33">
        <v>28875167</v>
      </c>
      <c r="H33">
        <v>3</v>
      </c>
      <c r="I33" t="s">
        <v>225</v>
      </c>
      <c r="J33" t="s">
        <v>226</v>
      </c>
      <c r="K33" t="s">
        <v>227</v>
      </c>
      <c r="L33">
        <v>1346</v>
      </c>
      <c r="N33">
        <v>1009</v>
      </c>
      <c r="O33" t="s">
        <v>107</v>
      </c>
      <c r="P33" t="s">
        <v>107</v>
      </c>
      <c r="Q33">
        <v>1</v>
      </c>
      <c r="W33">
        <v>0</v>
      </c>
      <c r="X33">
        <v>1833399988</v>
      </c>
      <c r="Y33">
        <v>35</v>
      </c>
      <c r="AA33">
        <v>13.93</v>
      </c>
      <c r="AB33">
        <v>0</v>
      </c>
      <c r="AC33">
        <v>0</v>
      </c>
      <c r="AD33">
        <v>0</v>
      </c>
      <c r="AE33">
        <v>13.93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35</v>
      </c>
      <c r="AU33" t="s">
        <v>3</v>
      </c>
      <c r="AV33">
        <v>0</v>
      </c>
      <c r="AW33">
        <v>2</v>
      </c>
      <c r="AX33">
        <v>36199349</v>
      </c>
      <c r="AY33">
        <v>1</v>
      </c>
      <c r="AZ33">
        <v>0</v>
      </c>
      <c r="BA33">
        <v>32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Y33*Source!I34</f>
        <v>3.5</v>
      </c>
      <c r="CY33">
        <f>AA33</f>
        <v>13.93</v>
      </c>
      <c r="CZ33">
        <f>AE33</f>
        <v>13.93</v>
      </c>
      <c r="DA33">
        <f>AI33</f>
        <v>1</v>
      </c>
      <c r="DB33">
        <f t="shared" ref="DB33:DB64" si="2">ROUND(ROUND(AT33*CZ33,2),6)</f>
        <v>487.55</v>
      </c>
      <c r="DC33">
        <f t="shared" ref="DC33:DC64" si="3">ROUND(ROUND(AT33*AG33,2),6)</f>
        <v>0</v>
      </c>
    </row>
    <row r="34" spans="1:107" x14ac:dyDescent="0.2">
      <c r="A34">
        <f>ROW(Source!A35)</f>
        <v>35</v>
      </c>
      <c r="B34">
        <v>36050692</v>
      </c>
      <c r="C34">
        <v>36199350</v>
      </c>
      <c r="D34">
        <v>32893498</v>
      </c>
      <c r="E34">
        <v>28875167</v>
      </c>
      <c r="F34">
        <v>1</v>
      </c>
      <c r="G34">
        <v>28875167</v>
      </c>
      <c r="H34">
        <v>1</v>
      </c>
      <c r="I34" t="s">
        <v>185</v>
      </c>
      <c r="J34" t="s">
        <v>3</v>
      </c>
      <c r="K34" t="s">
        <v>186</v>
      </c>
      <c r="L34">
        <v>1191</v>
      </c>
      <c r="N34">
        <v>1013</v>
      </c>
      <c r="O34" t="s">
        <v>187</v>
      </c>
      <c r="P34" t="s">
        <v>187</v>
      </c>
      <c r="Q34">
        <v>1</v>
      </c>
      <c r="W34">
        <v>0</v>
      </c>
      <c r="X34">
        <v>476480486</v>
      </c>
      <c r="Y34">
        <v>5.38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5.38</v>
      </c>
      <c r="AU34" t="s">
        <v>3</v>
      </c>
      <c r="AV34">
        <v>1</v>
      </c>
      <c r="AW34">
        <v>2</v>
      </c>
      <c r="AX34">
        <v>36199351</v>
      </c>
      <c r="AY34">
        <v>1</v>
      </c>
      <c r="AZ34">
        <v>0</v>
      </c>
      <c r="BA34">
        <v>33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Y34*Source!I35</f>
        <v>5.38</v>
      </c>
      <c r="CY34">
        <f>AD34</f>
        <v>0</v>
      </c>
      <c r="CZ34">
        <f>AH34</f>
        <v>0</v>
      </c>
      <c r="DA34">
        <f>AL34</f>
        <v>1</v>
      </c>
      <c r="DB34">
        <f t="shared" si="2"/>
        <v>0</v>
      </c>
      <c r="DC34">
        <f t="shared" si="3"/>
        <v>0</v>
      </c>
    </row>
    <row r="35" spans="1:107" x14ac:dyDescent="0.2">
      <c r="A35">
        <f>ROW(Source!A35)</f>
        <v>35</v>
      </c>
      <c r="B35">
        <v>36050692</v>
      </c>
      <c r="C35">
        <v>36199350</v>
      </c>
      <c r="D35">
        <v>32904822</v>
      </c>
      <c r="E35">
        <v>1</v>
      </c>
      <c r="F35">
        <v>1</v>
      </c>
      <c r="G35">
        <v>28875167</v>
      </c>
      <c r="H35">
        <v>2</v>
      </c>
      <c r="I35" t="s">
        <v>228</v>
      </c>
      <c r="J35" t="s">
        <v>229</v>
      </c>
      <c r="K35" t="s">
        <v>230</v>
      </c>
      <c r="L35">
        <v>1368</v>
      </c>
      <c r="N35">
        <v>1011</v>
      </c>
      <c r="O35" t="s">
        <v>191</v>
      </c>
      <c r="P35" t="s">
        <v>191</v>
      </c>
      <c r="Q35">
        <v>1</v>
      </c>
      <c r="W35">
        <v>0</v>
      </c>
      <c r="X35">
        <v>391840735</v>
      </c>
      <c r="Y35">
        <v>0.09</v>
      </c>
      <c r="AA35">
        <v>0</v>
      </c>
      <c r="AB35">
        <v>289.3</v>
      </c>
      <c r="AC35">
        <v>5.32</v>
      </c>
      <c r="AD35">
        <v>0</v>
      </c>
      <c r="AE35">
        <v>0</v>
      </c>
      <c r="AF35">
        <v>289.3</v>
      </c>
      <c r="AG35">
        <v>5.32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0.09</v>
      </c>
      <c r="AU35" t="s">
        <v>3</v>
      </c>
      <c r="AV35">
        <v>0</v>
      </c>
      <c r="AW35">
        <v>2</v>
      </c>
      <c r="AX35">
        <v>36199352</v>
      </c>
      <c r="AY35">
        <v>1</v>
      </c>
      <c r="AZ35">
        <v>0</v>
      </c>
      <c r="BA35">
        <v>34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Y35*Source!I35</f>
        <v>0.09</v>
      </c>
      <c r="CY35">
        <f>AB35</f>
        <v>289.3</v>
      </c>
      <c r="CZ35">
        <f>AF35</f>
        <v>289.3</v>
      </c>
      <c r="DA35">
        <f>AJ35</f>
        <v>1</v>
      </c>
      <c r="DB35">
        <f t="shared" si="2"/>
        <v>26.04</v>
      </c>
      <c r="DC35">
        <f t="shared" si="3"/>
        <v>0.48</v>
      </c>
    </row>
    <row r="36" spans="1:107" x14ac:dyDescent="0.2">
      <c r="A36">
        <f>ROW(Source!A35)</f>
        <v>35</v>
      </c>
      <c r="B36">
        <v>36050692</v>
      </c>
      <c r="C36">
        <v>36199350</v>
      </c>
      <c r="D36">
        <v>32905129</v>
      </c>
      <c r="E36">
        <v>1</v>
      </c>
      <c r="F36">
        <v>1</v>
      </c>
      <c r="G36">
        <v>28875167</v>
      </c>
      <c r="H36">
        <v>2</v>
      </c>
      <c r="I36" t="s">
        <v>231</v>
      </c>
      <c r="J36" t="s">
        <v>232</v>
      </c>
      <c r="K36" t="s">
        <v>233</v>
      </c>
      <c r="L36">
        <v>1368</v>
      </c>
      <c r="N36">
        <v>1011</v>
      </c>
      <c r="O36" t="s">
        <v>191</v>
      </c>
      <c r="P36" t="s">
        <v>191</v>
      </c>
      <c r="Q36">
        <v>1</v>
      </c>
      <c r="W36">
        <v>0</v>
      </c>
      <c r="X36">
        <v>279216106</v>
      </c>
      <c r="Y36">
        <v>0.05</v>
      </c>
      <c r="AA36">
        <v>0</v>
      </c>
      <c r="AB36">
        <v>5.7</v>
      </c>
      <c r="AC36">
        <v>0.85</v>
      </c>
      <c r="AD36">
        <v>0</v>
      </c>
      <c r="AE36">
        <v>0</v>
      </c>
      <c r="AF36">
        <v>5.7</v>
      </c>
      <c r="AG36">
        <v>0.85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0.05</v>
      </c>
      <c r="AU36" t="s">
        <v>3</v>
      </c>
      <c r="AV36">
        <v>0</v>
      </c>
      <c r="AW36">
        <v>2</v>
      </c>
      <c r="AX36">
        <v>36199353</v>
      </c>
      <c r="AY36">
        <v>1</v>
      </c>
      <c r="AZ36">
        <v>0</v>
      </c>
      <c r="BA36">
        <v>35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Y36*Source!I35</f>
        <v>0.05</v>
      </c>
      <c r="CY36">
        <f>AB36</f>
        <v>5.7</v>
      </c>
      <c r="CZ36">
        <f>AF36</f>
        <v>5.7</v>
      </c>
      <c r="DA36">
        <f>AJ36</f>
        <v>1</v>
      </c>
      <c r="DB36">
        <f t="shared" si="2"/>
        <v>0.28999999999999998</v>
      </c>
      <c r="DC36">
        <f t="shared" si="3"/>
        <v>0.04</v>
      </c>
    </row>
    <row r="37" spans="1:107" x14ac:dyDescent="0.2">
      <c r="A37">
        <f>ROW(Source!A35)</f>
        <v>35</v>
      </c>
      <c r="B37">
        <v>36050692</v>
      </c>
      <c r="C37">
        <v>36199350</v>
      </c>
      <c r="D37">
        <v>32906079</v>
      </c>
      <c r="E37">
        <v>1</v>
      </c>
      <c r="F37">
        <v>1</v>
      </c>
      <c r="G37">
        <v>28875167</v>
      </c>
      <c r="H37">
        <v>3</v>
      </c>
      <c r="I37" t="s">
        <v>234</v>
      </c>
      <c r="J37" t="s">
        <v>235</v>
      </c>
      <c r="K37" t="s">
        <v>236</v>
      </c>
      <c r="L37">
        <v>1348</v>
      </c>
      <c r="N37">
        <v>1009</v>
      </c>
      <c r="O37" t="s">
        <v>237</v>
      </c>
      <c r="P37" t="s">
        <v>237</v>
      </c>
      <c r="Q37">
        <v>1000</v>
      </c>
      <c r="W37">
        <v>0</v>
      </c>
      <c r="X37">
        <v>-1231946926</v>
      </c>
      <c r="Y37">
        <v>2E-3</v>
      </c>
      <c r="AA37">
        <v>35008.44</v>
      </c>
      <c r="AB37">
        <v>0</v>
      </c>
      <c r="AC37">
        <v>0</v>
      </c>
      <c r="AD37">
        <v>0</v>
      </c>
      <c r="AE37">
        <v>35008.44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2E-3</v>
      </c>
      <c r="AU37" t="s">
        <v>3</v>
      </c>
      <c r="AV37">
        <v>0</v>
      </c>
      <c r="AW37">
        <v>2</v>
      </c>
      <c r="AX37">
        <v>36199354</v>
      </c>
      <c r="AY37">
        <v>1</v>
      </c>
      <c r="AZ37">
        <v>0</v>
      </c>
      <c r="BA37">
        <v>36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Y37*Source!I35</f>
        <v>2E-3</v>
      </c>
      <c r="CY37">
        <f>AA37</f>
        <v>35008.44</v>
      </c>
      <c r="CZ37">
        <f>AE37</f>
        <v>35008.44</v>
      </c>
      <c r="DA37">
        <f>AI37</f>
        <v>1</v>
      </c>
      <c r="DB37">
        <f t="shared" si="2"/>
        <v>70.02</v>
      </c>
      <c r="DC37">
        <f t="shared" si="3"/>
        <v>0</v>
      </c>
    </row>
    <row r="38" spans="1:107" x14ac:dyDescent="0.2">
      <c r="A38">
        <f>ROW(Source!A35)</f>
        <v>35</v>
      </c>
      <c r="B38">
        <v>36050692</v>
      </c>
      <c r="C38">
        <v>36199350</v>
      </c>
      <c r="D38">
        <v>32907040</v>
      </c>
      <c r="E38">
        <v>1</v>
      </c>
      <c r="F38">
        <v>1</v>
      </c>
      <c r="G38">
        <v>28875167</v>
      </c>
      <c r="H38">
        <v>3</v>
      </c>
      <c r="I38" t="s">
        <v>238</v>
      </c>
      <c r="J38" t="s">
        <v>239</v>
      </c>
      <c r="K38" t="s">
        <v>240</v>
      </c>
      <c r="L38">
        <v>1348</v>
      </c>
      <c r="N38">
        <v>1009</v>
      </c>
      <c r="O38" t="s">
        <v>237</v>
      </c>
      <c r="P38" t="s">
        <v>237</v>
      </c>
      <c r="Q38">
        <v>1000</v>
      </c>
      <c r="W38">
        <v>0</v>
      </c>
      <c r="X38">
        <v>2112749858</v>
      </c>
      <c r="Y38">
        <v>4.0000000000000002E-4</v>
      </c>
      <c r="AA38">
        <v>117442.26</v>
      </c>
      <c r="AB38">
        <v>0</v>
      </c>
      <c r="AC38">
        <v>0</v>
      </c>
      <c r="AD38">
        <v>0</v>
      </c>
      <c r="AE38">
        <v>117442.26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4.0000000000000002E-4</v>
      </c>
      <c r="AU38" t="s">
        <v>3</v>
      </c>
      <c r="AV38">
        <v>0</v>
      </c>
      <c r="AW38">
        <v>2</v>
      </c>
      <c r="AX38">
        <v>36199355</v>
      </c>
      <c r="AY38">
        <v>1</v>
      </c>
      <c r="AZ38">
        <v>0</v>
      </c>
      <c r="BA38">
        <v>37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Y38*Source!I35</f>
        <v>4.0000000000000002E-4</v>
      </c>
      <c r="CY38">
        <f>AA38</f>
        <v>117442.26</v>
      </c>
      <c r="CZ38">
        <f>AE38</f>
        <v>117442.26</v>
      </c>
      <c r="DA38">
        <f>AI38</f>
        <v>1</v>
      </c>
      <c r="DB38">
        <f t="shared" si="2"/>
        <v>46.98</v>
      </c>
      <c r="DC38">
        <f t="shared" si="3"/>
        <v>0</v>
      </c>
    </row>
    <row r="39" spans="1:107" x14ac:dyDescent="0.2">
      <c r="A39">
        <f>ROW(Source!A35)</f>
        <v>35</v>
      </c>
      <c r="B39">
        <v>36050692</v>
      </c>
      <c r="C39">
        <v>36199350</v>
      </c>
      <c r="D39">
        <v>32905601</v>
      </c>
      <c r="E39">
        <v>1</v>
      </c>
      <c r="F39">
        <v>1</v>
      </c>
      <c r="G39">
        <v>28875167</v>
      </c>
      <c r="H39">
        <v>3</v>
      </c>
      <c r="I39" t="s">
        <v>241</v>
      </c>
      <c r="J39" t="s">
        <v>242</v>
      </c>
      <c r="K39" t="s">
        <v>243</v>
      </c>
      <c r="L39">
        <v>1348</v>
      </c>
      <c r="N39">
        <v>1009</v>
      </c>
      <c r="O39" t="s">
        <v>237</v>
      </c>
      <c r="P39" t="s">
        <v>237</v>
      </c>
      <c r="Q39">
        <v>1000</v>
      </c>
      <c r="W39">
        <v>0</v>
      </c>
      <c r="X39">
        <v>788589967</v>
      </c>
      <c r="Y39">
        <v>5.0000000000000001E-4</v>
      </c>
      <c r="AA39">
        <v>63430.02</v>
      </c>
      <c r="AB39">
        <v>0</v>
      </c>
      <c r="AC39">
        <v>0</v>
      </c>
      <c r="AD39">
        <v>0</v>
      </c>
      <c r="AE39">
        <v>63430.02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5.0000000000000001E-4</v>
      </c>
      <c r="AU39" t="s">
        <v>3</v>
      </c>
      <c r="AV39">
        <v>0</v>
      </c>
      <c r="AW39">
        <v>2</v>
      </c>
      <c r="AX39">
        <v>36199356</v>
      </c>
      <c r="AY39">
        <v>1</v>
      </c>
      <c r="AZ39">
        <v>0</v>
      </c>
      <c r="BA39">
        <v>38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Y39*Source!I35</f>
        <v>5.0000000000000001E-4</v>
      </c>
      <c r="CY39">
        <f>AA39</f>
        <v>63430.02</v>
      </c>
      <c r="CZ39">
        <f>AE39</f>
        <v>63430.02</v>
      </c>
      <c r="DA39">
        <f>AI39</f>
        <v>1</v>
      </c>
      <c r="DB39">
        <f t="shared" si="2"/>
        <v>31.72</v>
      </c>
      <c r="DC39">
        <f t="shared" si="3"/>
        <v>0</v>
      </c>
    </row>
    <row r="40" spans="1:107" x14ac:dyDescent="0.2">
      <c r="A40">
        <f>ROW(Source!A36)</f>
        <v>36</v>
      </c>
      <c r="B40">
        <v>36050692</v>
      </c>
      <c r="C40">
        <v>36199368</v>
      </c>
      <c r="D40">
        <v>32893498</v>
      </c>
      <c r="E40">
        <v>28875167</v>
      </c>
      <c r="F40">
        <v>1</v>
      </c>
      <c r="G40">
        <v>28875167</v>
      </c>
      <c r="H40">
        <v>1</v>
      </c>
      <c r="I40" t="s">
        <v>185</v>
      </c>
      <c r="J40" t="s">
        <v>3</v>
      </c>
      <c r="K40" t="s">
        <v>186</v>
      </c>
      <c r="L40">
        <v>1191</v>
      </c>
      <c r="N40">
        <v>1013</v>
      </c>
      <c r="O40" t="s">
        <v>187</v>
      </c>
      <c r="P40" t="s">
        <v>187</v>
      </c>
      <c r="Q40">
        <v>1</v>
      </c>
      <c r="W40">
        <v>0</v>
      </c>
      <c r="X40">
        <v>476480486</v>
      </c>
      <c r="Y40">
        <v>5.3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5.3</v>
      </c>
      <c r="AU40" t="s">
        <v>3</v>
      </c>
      <c r="AV40">
        <v>1</v>
      </c>
      <c r="AW40">
        <v>2</v>
      </c>
      <c r="AX40">
        <v>36199379</v>
      </c>
      <c r="AY40">
        <v>1</v>
      </c>
      <c r="AZ40">
        <v>0</v>
      </c>
      <c r="BA40">
        <v>39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Y40*Source!I36</f>
        <v>5.3</v>
      </c>
      <c r="CY40">
        <f>AD40</f>
        <v>0</v>
      </c>
      <c r="CZ40">
        <f>AH40</f>
        <v>0</v>
      </c>
      <c r="DA40">
        <f>AL40</f>
        <v>1</v>
      </c>
      <c r="DB40">
        <f t="shared" si="2"/>
        <v>0</v>
      </c>
      <c r="DC40">
        <f t="shared" si="3"/>
        <v>0</v>
      </c>
    </row>
    <row r="41" spans="1:107" x14ac:dyDescent="0.2">
      <c r="A41">
        <f>ROW(Source!A36)</f>
        <v>36</v>
      </c>
      <c r="B41">
        <v>36050692</v>
      </c>
      <c r="C41">
        <v>36199368</v>
      </c>
      <c r="D41">
        <v>32904731</v>
      </c>
      <c r="E41">
        <v>1</v>
      </c>
      <c r="F41">
        <v>1</v>
      </c>
      <c r="G41">
        <v>28875167</v>
      </c>
      <c r="H41">
        <v>2</v>
      </c>
      <c r="I41" t="s">
        <v>188</v>
      </c>
      <c r="J41" t="s">
        <v>189</v>
      </c>
      <c r="K41" t="s">
        <v>190</v>
      </c>
      <c r="L41">
        <v>1368</v>
      </c>
      <c r="N41">
        <v>1011</v>
      </c>
      <c r="O41" t="s">
        <v>191</v>
      </c>
      <c r="P41" t="s">
        <v>191</v>
      </c>
      <c r="Q41">
        <v>1</v>
      </c>
      <c r="W41">
        <v>0</v>
      </c>
      <c r="X41">
        <v>-92940916</v>
      </c>
      <c r="Y41">
        <v>0.15</v>
      </c>
      <c r="AA41">
        <v>0</v>
      </c>
      <c r="AB41">
        <v>712.78</v>
      </c>
      <c r="AC41">
        <v>332.33</v>
      </c>
      <c r="AD41">
        <v>0</v>
      </c>
      <c r="AE41">
        <v>0</v>
      </c>
      <c r="AF41">
        <v>712.78</v>
      </c>
      <c r="AG41">
        <v>332.33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0.15</v>
      </c>
      <c r="AU41" t="s">
        <v>3</v>
      </c>
      <c r="AV41">
        <v>0</v>
      </c>
      <c r="AW41">
        <v>2</v>
      </c>
      <c r="AX41">
        <v>36199381</v>
      </c>
      <c r="AY41">
        <v>1</v>
      </c>
      <c r="AZ41">
        <v>0</v>
      </c>
      <c r="BA41">
        <v>40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Y41*Source!I36</f>
        <v>0.15</v>
      </c>
      <c r="CY41">
        <f>AB41</f>
        <v>712.78</v>
      </c>
      <c r="CZ41">
        <f>AF41</f>
        <v>712.78</v>
      </c>
      <c r="DA41">
        <f>AJ41</f>
        <v>1</v>
      </c>
      <c r="DB41">
        <f t="shared" si="2"/>
        <v>106.92</v>
      </c>
      <c r="DC41">
        <f t="shared" si="3"/>
        <v>49.85</v>
      </c>
    </row>
    <row r="42" spans="1:107" x14ac:dyDescent="0.2">
      <c r="A42">
        <f>ROW(Source!A36)</f>
        <v>36</v>
      </c>
      <c r="B42">
        <v>36050692</v>
      </c>
      <c r="C42">
        <v>36199368</v>
      </c>
      <c r="D42">
        <v>32904397</v>
      </c>
      <c r="E42">
        <v>1</v>
      </c>
      <c r="F42">
        <v>1</v>
      </c>
      <c r="G42">
        <v>28875167</v>
      </c>
      <c r="H42">
        <v>2</v>
      </c>
      <c r="I42" t="s">
        <v>192</v>
      </c>
      <c r="J42" t="s">
        <v>193</v>
      </c>
      <c r="K42" t="s">
        <v>194</v>
      </c>
      <c r="L42">
        <v>1368</v>
      </c>
      <c r="N42">
        <v>1011</v>
      </c>
      <c r="O42" t="s">
        <v>191</v>
      </c>
      <c r="P42" t="s">
        <v>191</v>
      </c>
      <c r="Q42">
        <v>1</v>
      </c>
      <c r="W42">
        <v>0</v>
      </c>
      <c r="X42">
        <v>-55249280</v>
      </c>
      <c r="Y42">
        <v>0.6</v>
      </c>
      <c r="AA42">
        <v>0</v>
      </c>
      <c r="AB42">
        <v>1000.31</v>
      </c>
      <c r="AC42">
        <v>410.58</v>
      </c>
      <c r="AD42">
        <v>0</v>
      </c>
      <c r="AE42">
        <v>0</v>
      </c>
      <c r="AF42">
        <v>1000.31</v>
      </c>
      <c r="AG42">
        <v>410.58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0.6</v>
      </c>
      <c r="AU42" t="s">
        <v>3</v>
      </c>
      <c r="AV42">
        <v>0</v>
      </c>
      <c r="AW42">
        <v>2</v>
      </c>
      <c r="AX42">
        <v>36199380</v>
      </c>
      <c r="AY42">
        <v>1</v>
      </c>
      <c r="AZ42">
        <v>0</v>
      </c>
      <c r="BA42">
        <v>41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Y42*Source!I36</f>
        <v>0.6</v>
      </c>
      <c r="CY42">
        <f>AB42</f>
        <v>1000.31</v>
      </c>
      <c r="CZ42">
        <f>AF42</f>
        <v>1000.31</v>
      </c>
      <c r="DA42">
        <f>AJ42</f>
        <v>1</v>
      </c>
      <c r="DB42">
        <f t="shared" si="2"/>
        <v>600.19000000000005</v>
      </c>
      <c r="DC42">
        <f t="shared" si="3"/>
        <v>246.35</v>
      </c>
    </row>
    <row r="43" spans="1:107" x14ac:dyDescent="0.2">
      <c r="A43">
        <f>ROW(Source!A36)</f>
        <v>36</v>
      </c>
      <c r="B43">
        <v>36050692</v>
      </c>
      <c r="C43">
        <v>36199368</v>
      </c>
      <c r="D43">
        <v>32904991</v>
      </c>
      <c r="E43">
        <v>1</v>
      </c>
      <c r="F43">
        <v>1</v>
      </c>
      <c r="G43">
        <v>28875167</v>
      </c>
      <c r="H43">
        <v>2</v>
      </c>
      <c r="I43" t="s">
        <v>195</v>
      </c>
      <c r="J43" t="s">
        <v>196</v>
      </c>
      <c r="K43" t="s">
        <v>197</v>
      </c>
      <c r="L43">
        <v>1368</v>
      </c>
      <c r="N43">
        <v>1011</v>
      </c>
      <c r="O43" t="s">
        <v>191</v>
      </c>
      <c r="P43" t="s">
        <v>191</v>
      </c>
      <c r="Q43">
        <v>1</v>
      </c>
      <c r="W43">
        <v>0</v>
      </c>
      <c r="X43">
        <v>438291043</v>
      </c>
      <c r="Y43">
        <v>0.36</v>
      </c>
      <c r="AA43">
        <v>0</v>
      </c>
      <c r="AB43">
        <v>81.45</v>
      </c>
      <c r="AC43">
        <v>3.29</v>
      </c>
      <c r="AD43">
        <v>0</v>
      </c>
      <c r="AE43">
        <v>0</v>
      </c>
      <c r="AF43">
        <v>81.45</v>
      </c>
      <c r="AG43">
        <v>3.29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0.36</v>
      </c>
      <c r="AU43" t="s">
        <v>3</v>
      </c>
      <c r="AV43">
        <v>0</v>
      </c>
      <c r="AW43">
        <v>2</v>
      </c>
      <c r="AX43">
        <v>36199382</v>
      </c>
      <c r="AY43">
        <v>1</v>
      </c>
      <c r="AZ43">
        <v>0</v>
      </c>
      <c r="BA43">
        <v>42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Y43*Source!I36</f>
        <v>0.36</v>
      </c>
      <c r="CY43">
        <f>AB43</f>
        <v>81.45</v>
      </c>
      <c r="CZ43">
        <f>AF43</f>
        <v>81.45</v>
      </c>
      <c r="DA43">
        <f>AJ43</f>
        <v>1</v>
      </c>
      <c r="DB43">
        <f t="shared" si="2"/>
        <v>29.32</v>
      </c>
      <c r="DC43">
        <f t="shared" si="3"/>
        <v>1.18</v>
      </c>
    </row>
    <row r="44" spans="1:107" x14ac:dyDescent="0.2">
      <c r="A44">
        <f>ROW(Source!A36)</f>
        <v>36</v>
      </c>
      <c r="B44">
        <v>36050692</v>
      </c>
      <c r="C44">
        <v>36199368</v>
      </c>
      <c r="D44">
        <v>32905161</v>
      </c>
      <c r="E44">
        <v>1</v>
      </c>
      <c r="F44">
        <v>1</v>
      </c>
      <c r="G44">
        <v>28875167</v>
      </c>
      <c r="H44">
        <v>2</v>
      </c>
      <c r="I44" t="s">
        <v>198</v>
      </c>
      <c r="J44" t="s">
        <v>199</v>
      </c>
      <c r="K44" t="s">
        <v>200</v>
      </c>
      <c r="L44">
        <v>1368</v>
      </c>
      <c r="N44">
        <v>1011</v>
      </c>
      <c r="O44" t="s">
        <v>191</v>
      </c>
      <c r="P44" t="s">
        <v>191</v>
      </c>
      <c r="Q44">
        <v>1</v>
      </c>
      <c r="W44">
        <v>0</v>
      </c>
      <c r="X44">
        <v>1271711505</v>
      </c>
      <c r="Y44">
        <v>0.41</v>
      </c>
      <c r="AA44">
        <v>0</v>
      </c>
      <c r="AB44">
        <v>4.97</v>
      </c>
      <c r="AC44">
        <v>0.85</v>
      </c>
      <c r="AD44">
        <v>0</v>
      </c>
      <c r="AE44">
        <v>0</v>
      </c>
      <c r="AF44">
        <v>4.97</v>
      </c>
      <c r="AG44">
        <v>0.85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0.41</v>
      </c>
      <c r="AU44" t="s">
        <v>3</v>
      </c>
      <c r="AV44">
        <v>0</v>
      </c>
      <c r="AW44">
        <v>2</v>
      </c>
      <c r="AX44">
        <v>36199383</v>
      </c>
      <c r="AY44">
        <v>1</v>
      </c>
      <c r="AZ44">
        <v>0</v>
      </c>
      <c r="BA44">
        <v>43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Y44*Source!I36</f>
        <v>0.41</v>
      </c>
      <c r="CY44">
        <f>AB44</f>
        <v>4.97</v>
      </c>
      <c r="CZ44">
        <f>AF44</f>
        <v>4.97</v>
      </c>
      <c r="DA44">
        <f>AJ44</f>
        <v>1</v>
      </c>
      <c r="DB44">
        <f t="shared" si="2"/>
        <v>2.04</v>
      </c>
      <c r="DC44">
        <f t="shared" si="3"/>
        <v>0.35</v>
      </c>
    </row>
    <row r="45" spans="1:107" x14ac:dyDescent="0.2">
      <c r="A45">
        <f>ROW(Source!A36)</f>
        <v>36</v>
      </c>
      <c r="B45">
        <v>36050692</v>
      </c>
      <c r="C45">
        <v>36199368</v>
      </c>
      <c r="D45">
        <v>32906397</v>
      </c>
      <c r="E45">
        <v>1</v>
      </c>
      <c r="F45">
        <v>1</v>
      </c>
      <c r="G45">
        <v>28875167</v>
      </c>
      <c r="H45">
        <v>3</v>
      </c>
      <c r="I45" t="s">
        <v>244</v>
      </c>
      <c r="J45" t="s">
        <v>245</v>
      </c>
      <c r="K45" t="s">
        <v>246</v>
      </c>
      <c r="L45">
        <v>1339</v>
      </c>
      <c r="N45">
        <v>1007</v>
      </c>
      <c r="O45" t="s">
        <v>23</v>
      </c>
      <c r="P45" t="s">
        <v>23</v>
      </c>
      <c r="Q45">
        <v>1</v>
      </c>
      <c r="W45">
        <v>0</v>
      </c>
      <c r="X45">
        <v>77625928</v>
      </c>
      <c r="Y45">
        <v>0.22</v>
      </c>
      <c r="AA45">
        <v>570.52</v>
      </c>
      <c r="AB45">
        <v>0</v>
      </c>
      <c r="AC45">
        <v>0</v>
      </c>
      <c r="AD45">
        <v>0</v>
      </c>
      <c r="AE45">
        <v>570.52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0.22</v>
      </c>
      <c r="AU45" t="s">
        <v>3</v>
      </c>
      <c r="AV45">
        <v>0</v>
      </c>
      <c r="AW45">
        <v>2</v>
      </c>
      <c r="AX45">
        <v>36199384</v>
      </c>
      <c r="AY45">
        <v>1</v>
      </c>
      <c r="AZ45">
        <v>0</v>
      </c>
      <c r="BA45">
        <v>44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Y45*Source!I36</f>
        <v>0.22</v>
      </c>
      <c r="CY45">
        <f>AA45</f>
        <v>570.52</v>
      </c>
      <c r="CZ45">
        <f>AE45</f>
        <v>570.52</v>
      </c>
      <c r="DA45">
        <f>AI45</f>
        <v>1</v>
      </c>
      <c r="DB45">
        <f t="shared" si="2"/>
        <v>125.51</v>
      </c>
      <c r="DC45">
        <f t="shared" si="3"/>
        <v>0</v>
      </c>
    </row>
    <row r="46" spans="1:107" x14ac:dyDescent="0.2">
      <c r="A46">
        <f>ROW(Source!A36)</f>
        <v>36</v>
      </c>
      <c r="B46">
        <v>36050692</v>
      </c>
      <c r="C46">
        <v>36199368</v>
      </c>
      <c r="D46">
        <v>32907919</v>
      </c>
      <c r="E46">
        <v>1</v>
      </c>
      <c r="F46">
        <v>1</v>
      </c>
      <c r="G46">
        <v>28875167</v>
      </c>
      <c r="H46">
        <v>3</v>
      </c>
      <c r="I46" t="s">
        <v>247</v>
      </c>
      <c r="J46" t="s">
        <v>248</v>
      </c>
      <c r="K46" t="s">
        <v>249</v>
      </c>
      <c r="L46">
        <v>1339</v>
      </c>
      <c r="N46">
        <v>1007</v>
      </c>
      <c r="O46" t="s">
        <v>23</v>
      </c>
      <c r="P46" t="s">
        <v>23</v>
      </c>
      <c r="Q46">
        <v>1</v>
      </c>
      <c r="W46">
        <v>0</v>
      </c>
      <c r="X46">
        <v>1668226015</v>
      </c>
      <c r="Y46">
        <v>0.16</v>
      </c>
      <c r="AA46">
        <v>2848.86</v>
      </c>
      <c r="AB46">
        <v>0</v>
      </c>
      <c r="AC46">
        <v>0</v>
      </c>
      <c r="AD46">
        <v>0</v>
      </c>
      <c r="AE46">
        <v>2848.86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0.16</v>
      </c>
      <c r="AU46" t="s">
        <v>3</v>
      </c>
      <c r="AV46">
        <v>0</v>
      </c>
      <c r="AW46">
        <v>2</v>
      </c>
      <c r="AX46">
        <v>36199385</v>
      </c>
      <c r="AY46">
        <v>1</v>
      </c>
      <c r="AZ46">
        <v>0</v>
      </c>
      <c r="BA46">
        <v>45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Y46*Source!I36</f>
        <v>0.16</v>
      </c>
      <c r="CY46">
        <f>AA46</f>
        <v>2848.86</v>
      </c>
      <c r="CZ46">
        <f>AE46</f>
        <v>2848.86</v>
      </c>
      <c r="DA46">
        <f>AI46</f>
        <v>1</v>
      </c>
      <c r="DB46">
        <f t="shared" si="2"/>
        <v>455.82</v>
      </c>
      <c r="DC46">
        <f t="shared" si="3"/>
        <v>0</v>
      </c>
    </row>
    <row r="47" spans="1:107" x14ac:dyDescent="0.2">
      <c r="A47">
        <f>ROW(Source!A36)</f>
        <v>36</v>
      </c>
      <c r="B47">
        <v>36050692</v>
      </c>
      <c r="C47">
        <v>36199368</v>
      </c>
      <c r="D47">
        <v>32908088</v>
      </c>
      <c r="E47">
        <v>1</v>
      </c>
      <c r="F47">
        <v>1</v>
      </c>
      <c r="G47">
        <v>28875167</v>
      </c>
      <c r="H47">
        <v>3</v>
      </c>
      <c r="I47" t="s">
        <v>250</v>
      </c>
      <c r="J47" t="s">
        <v>251</v>
      </c>
      <c r="K47" t="s">
        <v>252</v>
      </c>
      <c r="L47">
        <v>1348</v>
      </c>
      <c r="N47">
        <v>1009</v>
      </c>
      <c r="O47" t="s">
        <v>237</v>
      </c>
      <c r="P47" t="s">
        <v>237</v>
      </c>
      <c r="Q47">
        <v>1000</v>
      </c>
      <c r="W47">
        <v>0</v>
      </c>
      <c r="X47">
        <v>787568616</v>
      </c>
      <c r="Y47">
        <v>0.18</v>
      </c>
      <c r="AA47">
        <v>3290.58</v>
      </c>
      <c r="AB47">
        <v>0</v>
      </c>
      <c r="AC47">
        <v>0</v>
      </c>
      <c r="AD47">
        <v>0</v>
      </c>
      <c r="AE47">
        <v>3290.58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0.18</v>
      </c>
      <c r="AU47" t="s">
        <v>3</v>
      </c>
      <c r="AV47">
        <v>0</v>
      </c>
      <c r="AW47">
        <v>2</v>
      </c>
      <c r="AX47">
        <v>36199386</v>
      </c>
      <c r="AY47">
        <v>1</v>
      </c>
      <c r="AZ47">
        <v>0</v>
      </c>
      <c r="BA47">
        <v>46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Y47*Source!I36</f>
        <v>0.18</v>
      </c>
      <c r="CY47">
        <f>AA47</f>
        <v>3290.58</v>
      </c>
      <c r="CZ47">
        <f>AE47</f>
        <v>3290.58</v>
      </c>
      <c r="DA47">
        <f>AI47</f>
        <v>1</v>
      </c>
      <c r="DB47">
        <f t="shared" si="2"/>
        <v>592.29999999999995</v>
      </c>
      <c r="DC47">
        <f t="shared" si="3"/>
        <v>0</v>
      </c>
    </row>
    <row r="48" spans="1:107" x14ac:dyDescent="0.2">
      <c r="A48">
        <f>ROW(Source!A36)</f>
        <v>36</v>
      </c>
      <c r="B48">
        <v>36050692</v>
      </c>
      <c r="C48">
        <v>36199368</v>
      </c>
      <c r="D48">
        <v>32908395</v>
      </c>
      <c r="E48">
        <v>1</v>
      </c>
      <c r="F48">
        <v>1</v>
      </c>
      <c r="G48">
        <v>28875167</v>
      </c>
      <c r="H48">
        <v>3</v>
      </c>
      <c r="I48" t="s">
        <v>253</v>
      </c>
      <c r="J48" t="s">
        <v>254</v>
      </c>
      <c r="K48" t="s">
        <v>255</v>
      </c>
      <c r="L48">
        <v>1327</v>
      </c>
      <c r="N48">
        <v>1005</v>
      </c>
      <c r="O48" t="s">
        <v>66</v>
      </c>
      <c r="P48" t="s">
        <v>66</v>
      </c>
      <c r="Q48">
        <v>1</v>
      </c>
      <c r="W48">
        <v>0</v>
      </c>
      <c r="X48">
        <v>1494599526</v>
      </c>
      <c r="Y48">
        <v>1</v>
      </c>
      <c r="AA48">
        <v>526.01</v>
      </c>
      <c r="AB48">
        <v>0</v>
      </c>
      <c r="AC48">
        <v>0</v>
      </c>
      <c r="AD48">
        <v>0</v>
      </c>
      <c r="AE48">
        <v>526.01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1</v>
      </c>
      <c r="AU48" t="s">
        <v>3</v>
      </c>
      <c r="AV48">
        <v>0</v>
      </c>
      <c r="AW48">
        <v>2</v>
      </c>
      <c r="AX48">
        <v>36199387</v>
      </c>
      <c r="AY48">
        <v>1</v>
      </c>
      <c r="AZ48">
        <v>0</v>
      </c>
      <c r="BA48">
        <v>47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Y48*Source!I36</f>
        <v>1</v>
      </c>
      <c r="CY48">
        <f>AA48</f>
        <v>526.01</v>
      </c>
      <c r="CZ48">
        <f>AE48</f>
        <v>526.01</v>
      </c>
      <c r="DA48">
        <f>AI48</f>
        <v>1</v>
      </c>
      <c r="DB48">
        <f t="shared" si="2"/>
        <v>526.01</v>
      </c>
      <c r="DC48">
        <f t="shared" si="3"/>
        <v>0</v>
      </c>
    </row>
    <row r="49" spans="1:107" x14ac:dyDescent="0.2">
      <c r="A49">
        <f>ROW(Source!A36)</f>
        <v>36</v>
      </c>
      <c r="B49">
        <v>36050692</v>
      </c>
      <c r="C49">
        <v>36199368</v>
      </c>
      <c r="D49">
        <v>32908849</v>
      </c>
      <c r="E49">
        <v>1</v>
      </c>
      <c r="F49">
        <v>1</v>
      </c>
      <c r="G49">
        <v>28875167</v>
      </c>
      <c r="H49">
        <v>3</v>
      </c>
      <c r="I49" t="s">
        <v>256</v>
      </c>
      <c r="J49" t="s">
        <v>257</v>
      </c>
      <c r="K49" t="s">
        <v>258</v>
      </c>
      <c r="L49">
        <v>1354</v>
      </c>
      <c r="N49">
        <v>1010</v>
      </c>
      <c r="O49" t="s">
        <v>47</v>
      </c>
      <c r="P49" t="s">
        <v>47</v>
      </c>
      <c r="Q49">
        <v>1</v>
      </c>
      <c r="W49">
        <v>0</v>
      </c>
      <c r="X49">
        <v>519555988</v>
      </c>
      <c r="Y49">
        <v>3.0000000000000001E-3</v>
      </c>
      <c r="AA49">
        <v>1274.06</v>
      </c>
      <c r="AB49">
        <v>0</v>
      </c>
      <c r="AC49">
        <v>0</v>
      </c>
      <c r="AD49">
        <v>0</v>
      </c>
      <c r="AE49">
        <v>1274.06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3.0000000000000001E-3</v>
      </c>
      <c r="AU49" t="s">
        <v>3</v>
      </c>
      <c r="AV49">
        <v>0</v>
      </c>
      <c r="AW49">
        <v>2</v>
      </c>
      <c r="AX49">
        <v>36199388</v>
      </c>
      <c r="AY49">
        <v>1</v>
      </c>
      <c r="AZ49">
        <v>0</v>
      </c>
      <c r="BA49">
        <v>48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Y49*Source!I36</f>
        <v>3.0000000000000001E-3</v>
      </c>
      <c r="CY49">
        <f>AA49</f>
        <v>1274.06</v>
      </c>
      <c r="CZ49">
        <f>AE49</f>
        <v>1274.06</v>
      </c>
      <c r="DA49">
        <f>AI49</f>
        <v>1</v>
      </c>
      <c r="DB49">
        <f t="shared" si="2"/>
        <v>3.82</v>
      </c>
      <c r="DC49">
        <f t="shared" si="3"/>
        <v>0</v>
      </c>
    </row>
    <row r="50" spans="1:107" x14ac:dyDescent="0.2">
      <c r="A50">
        <f>ROW(Source!A37)</f>
        <v>37</v>
      </c>
      <c r="B50">
        <v>36050692</v>
      </c>
      <c r="C50">
        <v>36199421</v>
      </c>
      <c r="D50">
        <v>32893498</v>
      </c>
      <c r="E50">
        <v>28875167</v>
      </c>
      <c r="F50">
        <v>1</v>
      </c>
      <c r="G50">
        <v>28875167</v>
      </c>
      <c r="H50">
        <v>1</v>
      </c>
      <c r="I50" t="s">
        <v>185</v>
      </c>
      <c r="J50" t="s">
        <v>3</v>
      </c>
      <c r="K50" t="s">
        <v>186</v>
      </c>
      <c r="L50">
        <v>1191</v>
      </c>
      <c r="N50">
        <v>1013</v>
      </c>
      <c r="O50" t="s">
        <v>187</v>
      </c>
      <c r="P50" t="s">
        <v>187</v>
      </c>
      <c r="Q50">
        <v>1</v>
      </c>
      <c r="W50">
        <v>0</v>
      </c>
      <c r="X50">
        <v>476480486</v>
      </c>
      <c r="Y50">
        <v>0.06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0.06</v>
      </c>
      <c r="AU50" t="s">
        <v>3</v>
      </c>
      <c r="AV50">
        <v>1</v>
      </c>
      <c r="AW50">
        <v>2</v>
      </c>
      <c r="AX50">
        <v>36199422</v>
      </c>
      <c r="AY50">
        <v>1</v>
      </c>
      <c r="AZ50">
        <v>0</v>
      </c>
      <c r="BA50">
        <v>49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Y50*Source!I37</f>
        <v>0.06</v>
      </c>
      <c r="CY50">
        <f>AD50</f>
        <v>0</v>
      </c>
      <c r="CZ50">
        <f>AH50</f>
        <v>0</v>
      </c>
      <c r="DA50">
        <f>AL50</f>
        <v>1</v>
      </c>
      <c r="DB50">
        <f t="shared" si="2"/>
        <v>0</v>
      </c>
      <c r="DC50">
        <f t="shared" si="3"/>
        <v>0</v>
      </c>
    </row>
    <row r="51" spans="1:107" x14ac:dyDescent="0.2">
      <c r="A51">
        <f>ROW(Source!A37)</f>
        <v>37</v>
      </c>
      <c r="B51">
        <v>36050692</v>
      </c>
      <c r="C51">
        <v>36199421</v>
      </c>
      <c r="D51">
        <v>32904615</v>
      </c>
      <c r="E51">
        <v>1</v>
      </c>
      <c r="F51">
        <v>1</v>
      </c>
      <c r="G51">
        <v>28875167</v>
      </c>
      <c r="H51">
        <v>2</v>
      </c>
      <c r="I51" t="s">
        <v>259</v>
      </c>
      <c r="J51" t="s">
        <v>260</v>
      </c>
      <c r="K51" t="s">
        <v>261</v>
      </c>
      <c r="L51">
        <v>1368</v>
      </c>
      <c r="N51">
        <v>1011</v>
      </c>
      <c r="O51" t="s">
        <v>191</v>
      </c>
      <c r="P51" t="s">
        <v>191</v>
      </c>
      <c r="Q51">
        <v>1</v>
      </c>
      <c r="W51">
        <v>0</v>
      </c>
      <c r="X51">
        <v>-977506410</v>
      </c>
      <c r="Y51">
        <v>0.01</v>
      </c>
      <c r="AA51">
        <v>0</v>
      </c>
      <c r="AB51">
        <v>1782.97</v>
      </c>
      <c r="AC51">
        <v>324.83</v>
      </c>
      <c r="AD51">
        <v>0</v>
      </c>
      <c r="AE51">
        <v>0</v>
      </c>
      <c r="AF51">
        <v>1782.97</v>
      </c>
      <c r="AG51">
        <v>324.83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0.01</v>
      </c>
      <c r="AU51" t="s">
        <v>3</v>
      </c>
      <c r="AV51">
        <v>0</v>
      </c>
      <c r="AW51">
        <v>2</v>
      </c>
      <c r="AX51">
        <v>36199423</v>
      </c>
      <c r="AY51">
        <v>1</v>
      </c>
      <c r="AZ51">
        <v>0</v>
      </c>
      <c r="BA51">
        <v>50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Y51*Source!I37</f>
        <v>0.01</v>
      </c>
      <c r="CY51">
        <f>AB51</f>
        <v>1782.97</v>
      </c>
      <c r="CZ51">
        <f>AF51</f>
        <v>1782.97</v>
      </c>
      <c r="DA51">
        <f>AJ51</f>
        <v>1</v>
      </c>
      <c r="DB51">
        <f t="shared" si="2"/>
        <v>17.829999999999998</v>
      </c>
      <c r="DC51">
        <f t="shared" si="3"/>
        <v>3.25</v>
      </c>
    </row>
    <row r="52" spans="1:107" x14ac:dyDescent="0.2">
      <c r="A52">
        <f>ROW(Source!A37)</f>
        <v>37</v>
      </c>
      <c r="B52">
        <v>36050692</v>
      </c>
      <c r="C52">
        <v>36199421</v>
      </c>
      <c r="D52">
        <v>32905747</v>
      </c>
      <c r="E52">
        <v>1</v>
      </c>
      <c r="F52">
        <v>1</v>
      </c>
      <c r="G52">
        <v>28875167</v>
      </c>
      <c r="H52">
        <v>3</v>
      </c>
      <c r="I52" t="s">
        <v>262</v>
      </c>
      <c r="J52" t="s">
        <v>263</v>
      </c>
      <c r="K52" t="s">
        <v>264</v>
      </c>
      <c r="L52">
        <v>1348</v>
      </c>
      <c r="N52">
        <v>1009</v>
      </c>
      <c r="O52" t="s">
        <v>237</v>
      </c>
      <c r="P52" t="s">
        <v>237</v>
      </c>
      <c r="Q52">
        <v>1000</v>
      </c>
      <c r="W52">
        <v>0</v>
      </c>
      <c r="X52">
        <v>812503697</v>
      </c>
      <c r="Y52">
        <v>5.2999999999999998E-4</v>
      </c>
      <c r="AA52">
        <v>88610</v>
      </c>
      <c r="AB52">
        <v>0</v>
      </c>
      <c r="AC52">
        <v>0</v>
      </c>
      <c r="AD52">
        <v>0</v>
      </c>
      <c r="AE52">
        <v>88610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5.2999999999999998E-4</v>
      </c>
      <c r="AU52" t="s">
        <v>3</v>
      </c>
      <c r="AV52">
        <v>0</v>
      </c>
      <c r="AW52">
        <v>2</v>
      </c>
      <c r="AX52">
        <v>36199424</v>
      </c>
      <c r="AY52">
        <v>1</v>
      </c>
      <c r="AZ52">
        <v>0</v>
      </c>
      <c r="BA52">
        <v>51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Y52*Source!I37</f>
        <v>5.2999999999999998E-4</v>
      </c>
      <c r="CY52">
        <f>AA52</f>
        <v>88610</v>
      </c>
      <c r="CZ52">
        <f>AE52</f>
        <v>88610</v>
      </c>
      <c r="DA52">
        <f>AI52</f>
        <v>1</v>
      </c>
      <c r="DB52">
        <f t="shared" si="2"/>
        <v>46.96</v>
      </c>
      <c r="DC52">
        <f t="shared" si="3"/>
        <v>0</v>
      </c>
    </row>
    <row r="53" spans="1:107" x14ac:dyDescent="0.2">
      <c r="A53">
        <f>ROW(Source!A38)</f>
        <v>38</v>
      </c>
      <c r="B53">
        <v>36050692</v>
      </c>
      <c r="C53">
        <v>36199425</v>
      </c>
      <c r="D53">
        <v>32893498</v>
      </c>
      <c r="E53">
        <v>28875167</v>
      </c>
      <c r="F53">
        <v>1</v>
      </c>
      <c r="G53">
        <v>28875167</v>
      </c>
      <c r="H53">
        <v>1</v>
      </c>
      <c r="I53" t="s">
        <v>185</v>
      </c>
      <c r="J53" t="s">
        <v>3</v>
      </c>
      <c r="K53" t="s">
        <v>186</v>
      </c>
      <c r="L53">
        <v>1191</v>
      </c>
      <c r="N53">
        <v>1013</v>
      </c>
      <c r="O53" t="s">
        <v>187</v>
      </c>
      <c r="P53" t="s">
        <v>187</v>
      </c>
      <c r="Q53">
        <v>1</v>
      </c>
      <c r="W53">
        <v>0</v>
      </c>
      <c r="X53">
        <v>476480486</v>
      </c>
      <c r="Y53">
        <v>3.3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3.3</v>
      </c>
      <c r="AU53" t="s">
        <v>3</v>
      </c>
      <c r="AV53">
        <v>1</v>
      </c>
      <c r="AW53">
        <v>2</v>
      </c>
      <c r="AX53">
        <v>36199426</v>
      </c>
      <c r="AY53">
        <v>1</v>
      </c>
      <c r="AZ53">
        <v>0</v>
      </c>
      <c r="BA53">
        <v>52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Y53*Source!I38</f>
        <v>3.3000000000000002E-2</v>
      </c>
      <c r="CY53">
        <f>AD53</f>
        <v>0</v>
      </c>
      <c r="CZ53">
        <f>AH53</f>
        <v>0</v>
      </c>
      <c r="DA53">
        <f>AL53</f>
        <v>1</v>
      </c>
      <c r="DB53">
        <f t="shared" si="2"/>
        <v>0</v>
      </c>
      <c r="DC53">
        <f t="shared" si="3"/>
        <v>0</v>
      </c>
    </row>
    <row r="54" spans="1:107" x14ac:dyDescent="0.2">
      <c r="A54">
        <f>ROW(Source!A39)</f>
        <v>39</v>
      </c>
      <c r="B54">
        <v>36050692</v>
      </c>
      <c r="C54">
        <v>36199427</v>
      </c>
      <c r="D54">
        <v>32893498</v>
      </c>
      <c r="E54">
        <v>28875167</v>
      </c>
      <c r="F54">
        <v>1</v>
      </c>
      <c r="G54">
        <v>28875167</v>
      </c>
      <c r="H54">
        <v>1</v>
      </c>
      <c r="I54" t="s">
        <v>185</v>
      </c>
      <c r="J54" t="s">
        <v>3</v>
      </c>
      <c r="K54" t="s">
        <v>186</v>
      </c>
      <c r="L54">
        <v>1191</v>
      </c>
      <c r="N54">
        <v>1013</v>
      </c>
      <c r="O54" t="s">
        <v>187</v>
      </c>
      <c r="P54" t="s">
        <v>187</v>
      </c>
      <c r="Q54">
        <v>1</v>
      </c>
      <c r="W54">
        <v>0</v>
      </c>
      <c r="X54">
        <v>476480486</v>
      </c>
      <c r="Y54">
        <v>18.440000000000001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18.440000000000001</v>
      </c>
      <c r="AU54" t="s">
        <v>3</v>
      </c>
      <c r="AV54">
        <v>1</v>
      </c>
      <c r="AW54">
        <v>2</v>
      </c>
      <c r="AX54">
        <v>36199428</v>
      </c>
      <c r="AY54">
        <v>1</v>
      </c>
      <c r="AZ54">
        <v>0</v>
      </c>
      <c r="BA54">
        <v>53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Y54*Source!I39</f>
        <v>0.18440000000000001</v>
      </c>
      <c r="CY54">
        <f>AD54</f>
        <v>0</v>
      </c>
      <c r="CZ54">
        <f>AH54</f>
        <v>0</v>
      </c>
      <c r="DA54">
        <f>AL54</f>
        <v>1</v>
      </c>
      <c r="DB54">
        <f t="shared" si="2"/>
        <v>0</v>
      </c>
      <c r="DC54">
        <f t="shared" si="3"/>
        <v>0</v>
      </c>
    </row>
    <row r="55" spans="1:107" x14ac:dyDescent="0.2">
      <c r="A55">
        <f>ROW(Source!A39)</f>
        <v>39</v>
      </c>
      <c r="B55">
        <v>36050692</v>
      </c>
      <c r="C55">
        <v>36199427</v>
      </c>
      <c r="D55">
        <v>32905047</v>
      </c>
      <c r="E55">
        <v>1</v>
      </c>
      <c r="F55">
        <v>1</v>
      </c>
      <c r="G55">
        <v>28875167</v>
      </c>
      <c r="H55">
        <v>2</v>
      </c>
      <c r="I55" t="s">
        <v>265</v>
      </c>
      <c r="J55" t="s">
        <v>266</v>
      </c>
      <c r="K55" t="s">
        <v>267</v>
      </c>
      <c r="L55">
        <v>1368</v>
      </c>
      <c r="N55">
        <v>1011</v>
      </c>
      <c r="O55" t="s">
        <v>191</v>
      </c>
      <c r="P55" t="s">
        <v>191</v>
      </c>
      <c r="Q55">
        <v>1</v>
      </c>
      <c r="W55">
        <v>0</v>
      </c>
      <c r="X55">
        <v>1904058877</v>
      </c>
      <c r="Y55">
        <v>2.64</v>
      </c>
      <c r="AA55">
        <v>0</v>
      </c>
      <c r="AB55">
        <v>417.53</v>
      </c>
      <c r="AC55">
        <v>283.02</v>
      </c>
      <c r="AD55">
        <v>0</v>
      </c>
      <c r="AE55">
        <v>0</v>
      </c>
      <c r="AF55">
        <v>417.53</v>
      </c>
      <c r="AG55">
        <v>283.02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2.64</v>
      </c>
      <c r="AU55" t="s">
        <v>3</v>
      </c>
      <c r="AV55">
        <v>0</v>
      </c>
      <c r="AW55">
        <v>2</v>
      </c>
      <c r="AX55">
        <v>36199429</v>
      </c>
      <c r="AY55">
        <v>1</v>
      </c>
      <c r="AZ55">
        <v>0</v>
      </c>
      <c r="BA55">
        <v>54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Y55*Source!I39</f>
        <v>2.64E-2</v>
      </c>
      <c r="CY55">
        <f>AB55</f>
        <v>417.53</v>
      </c>
      <c r="CZ55">
        <f>AF55</f>
        <v>417.53</v>
      </c>
      <c r="DA55">
        <f>AJ55</f>
        <v>1</v>
      </c>
      <c r="DB55">
        <f t="shared" si="2"/>
        <v>1102.28</v>
      </c>
      <c r="DC55">
        <f t="shared" si="3"/>
        <v>747.17</v>
      </c>
    </row>
    <row r="56" spans="1:107" x14ac:dyDescent="0.2">
      <c r="A56">
        <f>ROW(Source!A39)</f>
        <v>39</v>
      </c>
      <c r="B56">
        <v>36050692</v>
      </c>
      <c r="C56">
        <v>36199427</v>
      </c>
      <c r="D56">
        <v>32905201</v>
      </c>
      <c r="E56">
        <v>1</v>
      </c>
      <c r="F56">
        <v>1</v>
      </c>
      <c r="G56">
        <v>28875167</v>
      </c>
      <c r="H56">
        <v>2</v>
      </c>
      <c r="I56" t="s">
        <v>268</v>
      </c>
      <c r="J56" t="s">
        <v>269</v>
      </c>
      <c r="K56" t="s">
        <v>270</v>
      </c>
      <c r="L56">
        <v>1368</v>
      </c>
      <c r="N56">
        <v>1011</v>
      </c>
      <c r="O56" t="s">
        <v>191</v>
      </c>
      <c r="P56" t="s">
        <v>191</v>
      </c>
      <c r="Q56">
        <v>1</v>
      </c>
      <c r="W56">
        <v>0</v>
      </c>
      <c r="X56">
        <v>1451079912</v>
      </c>
      <c r="Y56">
        <v>1.18</v>
      </c>
      <c r="AA56">
        <v>0</v>
      </c>
      <c r="AB56">
        <v>7.36</v>
      </c>
      <c r="AC56">
        <v>0.74</v>
      </c>
      <c r="AD56">
        <v>0</v>
      </c>
      <c r="AE56">
        <v>0</v>
      </c>
      <c r="AF56">
        <v>7.36</v>
      </c>
      <c r="AG56">
        <v>0.74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1.18</v>
      </c>
      <c r="AU56" t="s">
        <v>3</v>
      </c>
      <c r="AV56">
        <v>0</v>
      </c>
      <c r="AW56">
        <v>2</v>
      </c>
      <c r="AX56">
        <v>36199430</v>
      </c>
      <c r="AY56">
        <v>1</v>
      </c>
      <c r="AZ56">
        <v>0</v>
      </c>
      <c r="BA56">
        <v>55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Y56*Source!I39</f>
        <v>1.18E-2</v>
      </c>
      <c r="CY56">
        <f>AB56</f>
        <v>7.36</v>
      </c>
      <c r="CZ56">
        <f>AF56</f>
        <v>7.36</v>
      </c>
      <c r="DA56">
        <f>AJ56</f>
        <v>1</v>
      </c>
      <c r="DB56">
        <f t="shared" si="2"/>
        <v>8.68</v>
      </c>
      <c r="DC56">
        <f t="shared" si="3"/>
        <v>0.87</v>
      </c>
    </row>
    <row r="57" spans="1:107" x14ac:dyDescent="0.2">
      <c r="A57">
        <f>ROW(Source!A39)</f>
        <v>39</v>
      </c>
      <c r="B57">
        <v>36050692</v>
      </c>
      <c r="C57">
        <v>36199427</v>
      </c>
      <c r="D57">
        <v>32904493</v>
      </c>
      <c r="E57">
        <v>1</v>
      </c>
      <c r="F57">
        <v>1</v>
      </c>
      <c r="G57">
        <v>28875167</v>
      </c>
      <c r="H57">
        <v>2</v>
      </c>
      <c r="I57" t="s">
        <v>271</v>
      </c>
      <c r="J57" t="s">
        <v>272</v>
      </c>
      <c r="K57" t="s">
        <v>273</v>
      </c>
      <c r="L57">
        <v>1368</v>
      </c>
      <c r="N57">
        <v>1011</v>
      </c>
      <c r="O57" t="s">
        <v>191</v>
      </c>
      <c r="P57" t="s">
        <v>191</v>
      </c>
      <c r="Q57">
        <v>1</v>
      </c>
      <c r="W57">
        <v>0</v>
      </c>
      <c r="X57">
        <v>1429243108</v>
      </c>
      <c r="Y57">
        <v>0.01</v>
      </c>
      <c r="AA57">
        <v>0</v>
      </c>
      <c r="AB57">
        <v>496.99</v>
      </c>
      <c r="AC57">
        <v>387.36</v>
      </c>
      <c r="AD57">
        <v>0</v>
      </c>
      <c r="AE57">
        <v>0</v>
      </c>
      <c r="AF57">
        <v>496.99</v>
      </c>
      <c r="AG57">
        <v>387.36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0.01</v>
      </c>
      <c r="AU57" t="s">
        <v>3</v>
      </c>
      <c r="AV57">
        <v>0</v>
      </c>
      <c r="AW57">
        <v>2</v>
      </c>
      <c r="AX57">
        <v>36199431</v>
      </c>
      <c r="AY57">
        <v>1</v>
      </c>
      <c r="AZ57">
        <v>0</v>
      </c>
      <c r="BA57">
        <v>56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Y57*Source!I39</f>
        <v>1E-4</v>
      </c>
      <c r="CY57">
        <f>AB57</f>
        <v>496.99</v>
      </c>
      <c r="CZ57">
        <f>AF57</f>
        <v>496.99</v>
      </c>
      <c r="DA57">
        <f>AJ57</f>
        <v>1</v>
      </c>
      <c r="DB57">
        <f t="shared" si="2"/>
        <v>4.97</v>
      </c>
      <c r="DC57">
        <f t="shared" si="3"/>
        <v>3.87</v>
      </c>
    </row>
    <row r="58" spans="1:107" x14ac:dyDescent="0.2">
      <c r="A58">
        <f>ROW(Source!A39)</f>
        <v>39</v>
      </c>
      <c r="B58">
        <v>36050692</v>
      </c>
      <c r="C58">
        <v>36199427</v>
      </c>
      <c r="D58">
        <v>32904673</v>
      </c>
      <c r="E58">
        <v>1</v>
      </c>
      <c r="F58">
        <v>1</v>
      </c>
      <c r="G58">
        <v>28875167</v>
      </c>
      <c r="H58">
        <v>2</v>
      </c>
      <c r="I58" t="s">
        <v>274</v>
      </c>
      <c r="J58" t="s">
        <v>275</v>
      </c>
      <c r="K58" t="s">
        <v>276</v>
      </c>
      <c r="L58">
        <v>1368</v>
      </c>
      <c r="N58">
        <v>1011</v>
      </c>
      <c r="O58" t="s">
        <v>191</v>
      </c>
      <c r="P58" t="s">
        <v>191</v>
      </c>
      <c r="Q58">
        <v>1</v>
      </c>
      <c r="W58">
        <v>0</v>
      </c>
      <c r="X58">
        <v>-2081256641</v>
      </c>
      <c r="Y58">
        <v>2.64</v>
      </c>
      <c r="AA58">
        <v>0</v>
      </c>
      <c r="AB58">
        <v>355.37</v>
      </c>
      <c r="AC58">
        <v>307.35000000000002</v>
      </c>
      <c r="AD58">
        <v>0</v>
      </c>
      <c r="AE58">
        <v>0</v>
      </c>
      <c r="AF58">
        <v>355.37</v>
      </c>
      <c r="AG58">
        <v>307.35000000000002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2.64</v>
      </c>
      <c r="AU58" t="s">
        <v>3</v>
      </c>
      <c r="AV58">
        <v>0</v>
      </c>
      <c r="AW58">
        <v>2</v>
      </c>
      <c r="AX58">
        <v>36199432</v>
      </c>
      <c r="AY58">
        <v>1</v>
      </c>
      <c r="AZ58">
        <v>0</v>
      </c>
      <c r="BA58">
        <v>57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Y58*Source!I39</f>
        <v>2.64E-2</v>
      </c>
      <c r="CY58">
        <f>AB58</f>
        <v>355.37</v>
      </c>
      <c r="CZ58">
        <f>AF58</f>
        <v>355.37</v>
      </c>
      <c r="DA58">
        <f>AJ58</f>
        <v>1</v>
      </c>
      <c r="DB58">
        <f t="shared" si="2"/>
        <v>938.18</v>
      </c>
      <c r="DC58">
        <f t="shared" si="3"/>
        <v>811.4</v>
      </c>
    </row>
    <row r="59" spans="1:107" x14ac:dyDescent="0.2">
      <c r="A59">
        <f>ROW(Source!A39)</f>
        <v>39</v>
      </c>
      <c r="B59">
        <v>36050692</v>
      </c>
      <c r="C59">
        <v>36199427</v>
      </c>
      <c r="D59">
        <v>32907345</v>
      </c>
      <c r="E59">
        <v>1</v>
      </c>
      <c r="F59">
        <v>1</v>
      </c>
      <c r="G59">
        <v>28875167</v>
      </c>
      <c r="H59">
        <v>3</v>
      </c>
      <c r="I59" t="s">
        <v>277</v>
      </c>
      <c r="J59" t="s">
        <v>278</v>
      </c>
      <c r="K59" t="s">
        <v>279</v>
      </c>
      <c r="L59">
        <v>1327</v>
      </c>
      <c r="N59">
        <v>1005</v>
      </c>
      <c r="O59" t="s">
        <v>66</v>
      </c>
      <c r="P59" t="s">
        <v>66</v>
      </c>
      <c r="Q59">
        <v>1</v>
      </c>
      <c r="W59">
        <v>0</v>
      </c>
      <c r="X59">
        <v>1778658151</v>
      </c>
      <c r="Y59">
        <v>5.6</v>
      </c>
      <c r="AA59">
        <v>14.24</v>
      </c>
      <c r="AB59">
        <v>0</v>
      </c>
      <c r="AC59">
        <v>0</v>
      </c>
      <c r="AD59">
        <v>0</v>
      </c>
      <c r="AE59">
        <v>14.24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5.6</v>
      </c>
      <c r="AU59" t="s">
        <v>3</v>
      </c>
      <c r="AV59">
        <v>0</v>
      </c>
      <c r="AW59">
        <v>2</v>
      </c>
      <c r="AX59">
        <v>36199433</v>
      </c>
      <c r="AY59">
        <v>1</v>
      </c>
      <c r="AZ59">
        <v>0</v>
      </c>
      <c r="BA59">
        <v>58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Y59*Source!I39</f>
        <v>5.6000000000000001E-2</v>
      </c>
      <c r="CY59">
        <f>AA59</f>
        <v>14.24</v>
      </c>
      <c r="CZ59">
        <f>AE59</f>
        <v>14.24</v>
      </c>
      <c r="DA59">
        <f>AI59</f>
        <v>1</v>
      </c>
      <c r="DB59">
        <f t="shared" si="2"/>
        <v>79.739999999999995</v>
      </c>
      <c r="DC59">
        <f t="shared" si="3"/>
        <v>0</v>
      </c>
    </row>
    <row r="60" spans="1:107" x14ac:dyDescent="0.2">
      <c r="A60">
        <f>ROW(Source!A39)</f>
        <v>39</v>
      </c>
      <c r="B60">
        <v>36050692</v>
      </c>
      <c r="C60">
        <v>36199427</v>
      </c>
      <c r="D60">
        <v>32907432</v>
      </c>
      <c r="E60">
        <v>1</v>
      </c>
      <c r="F60">
        <v>1</v>
      </c>
      <c r="G60">
        <v>28875167</v>
      </c>
      <c r="H60">
        <v>3</v>
      </c>
      <c r="I60" t="s">
        <v>280</v>
      </c>
      <c r="J60" t="s">
        <v>281</v>
      </c>
      <c r="K60" t="s">
        <v>282</v>
      </c>
      <c r="L60">
        <v>1348</v>
      </c>
      <c r="N60">
        <v>1009</v>
      </c>
      <c r="O60" t="s">
        <v>237</v>
      </c>
      <c r="P60" t="s">
        <v>237</v>
      </c>
      <c r="Q60">
        <v>1000</v>
      </c>
      <c r="W60">
        <v>0</v>
      </c>
      <c r="X60">
        <v>-1068575225</v>
      </c>
      <c r="Y60">
        <v>3.15E-3</v>
      </c>
      <c r="AA60">
        <v>154953.1</v>
      </c>
      <c r="AB60">
        <v>0</v>
      </c>
      <c r="AC60">
        <v>0</v>
      </c>
      <c r="AD60">
        <v>0</v>
      </c>
      <c r="AE60">
        <v>154953.1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3.15E-3</v>
      </c>
      <c r="AU60" t="s">
        <v>3</v>
      </c>
      <c r="AV60">
        <v>0</v>
      </c>
      <c r="AW60">
        <v>2</v>
      </c>
      <c r="AX60">
        <v>36199434</v>
      </c>
      <c r="AY60">
        <v>1</v>
      </c>
      <c r="AZ60">
        <v>0</v>
      </c>
      <c r="BA60">
        <v>59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Y60*Source!I39</f>
        <v>3.15E-5</v>
      </c>
      <c r="CY60">
        <f>AA60</f>
        <v>154953.1</v>
      </c>
      <c r="CZ60">
        <f>AE60</f>
        <v>154953.1</v>
      </c>
      <c r="DA60">
        <f>AI60</f>
        <v>1</v>
      </c>
      <c r="DB60">
        <f t="shared" si="2"/>
        <v>488.1</v>
      </c>
      <c r="DC60">
        <f t="shared" si="3"/>
        <v>0</v>
      </c>
    </row>
    <row r="61" spans="1:107" x14ac:dyDescent="0.2">
      <c r="A61">
        <f>ROW(Source!A39)</f>
        <v>39</v>
      </c>
      <c r="B61">
        <v>36050692</v>
      </c>
      <c r="C61">
        <v>36199427</v>
      </c>
      <c r="D61">
        <v>32907649</v>
      </c>
      <c r="E61">
        <v>1</v>
      </c>
      <c r="F61">
        <v>1</v>
      </c>
      <c r="G61">
        <v>28875167</v>
      </c>
      <c r="H61">
        <v>3</v>
      </c>
      <c r="I61" t="s">
        <v>283</v>
      </c>
      <c r="J61" t="s">
        <v>284</v>
      </c>
      <c r="K61" t="s">
        <v>285</v>
      </c>
      <c r="L61">
        <v>1346</v>
      </c>
      <c r="N61">
        <v>1009</v>
      </c>
      <c r="O61" t="s">
        <v>107</v>
      </c>
      <c r="P61" t="s">
        <v>107</v>
      </c>
      <c r="Q61">
        <v>1</v>
      </c>
      <c r="W61">
        <v>0</v>
      </c>
      <c r="X61">
        <v>-372054776</v>
      </c>
      <c r="Y61">
        <v>735</v>
      </c>
      <c r="AA61">
        <v>16.97</v>
      </c>
      <c r="AB61">
        <v>0</v>
      </c>
      <c r="AC61">
        <v>0</v>
      </c>
      <c r="AD61">
        <v>0</v>
      </c>
      <c r="AE61">
        <v>16.97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735</v>
      </c>
      <c r="AU61" t="s">
        <v>3</v>
      </c>
      <c r="AV61">
        <v>0</v>
      </c>
      <c r="AW61">
        <v>2</v>
      </c>
      <c r="AX61">
        <v>36199435</v>
      </c>
      <c r="AY61">
        <v>1</v>
      </c>
      <c r="AZ61">
        <v>0</v>
      </c>
      <c r="BA61">
        <v>60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Y61*Source!I39</f>
        <v>7.35</v>
      </c>
      <c r="CY61">
        <f>AA61</f>
        <v>16.97</v>
      </c>
      <c r="CZ61">
        <f>AE61</f>
        <v>16.97</v>
      </c>
      <c r="DA61">
        <f>AI61</f>
        <v>1</v>
      </c>
      <c r="DB61">
        <f t="shared" si="2"/>
        <v>12472.95</v>
      </c>
      <c r="DC61">
        <f t="shared" si="3"/>
        <v>0</v>
      </c>
    </row>
    <row r="62" spans="1:107" x14ac:dyDescent="0.2">
      <c r="A62">
        <f>ROW(Source!A39)</f>
        <v>39</v>
      </c>
      <c r="B62">
        <v>36050692</v>
      </c>
      <c r="C62">
        <v>36199427</v>
      </c>
      <c r="D62">
        <v>32907656</v>
      </c>
      <c r="E62">
        <v>1</v>
      </c>
      <c r="F62">
        <v>1</v>
      </c>
      <c r="G62">
        <v>28875167</v>
      </c>
      <c r="H62">
        <v>3</v>
      </c>
      <c r="I62" t="s">
        <v>286</v>
      </c>
      <c r="J62" t="s">
        <v>287</v>
      </c>
      <c r="K62" t="s">
        <v>288</v>
      </c>
      <c r="L62">
        <v>1346</v>
      </c>
      <c r="N62">
        <v>1009</v>
      </c>
      <c r="O62" t="s">
        <v>107</v>
      </c>
      <c r="P62" t="s">
        <v>107</v>
      </c>
      <c r="Q62">
        <v>1</v>
      </c>
      <c r="W62">
        <v>0</v>
      </c>
      <c r="X62">
        <v>1068410308</v>
      </c>
      <c r="Y62">
        <v>241.5</v>
      </c>
      <c r="AA62">
        <v>159.78</v>
      </c>
      <c r="AB62">
        <v>0</v>
      </c>
      <c r="AC62">
        <v>0</v>
      </c>
      <c r="AD62">
        <v>0</v>
      </c>
      <c r="AE62">
        <v>159.78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241.5</v>
      </c>
      <c r="AU62" t="s">
        <v>3</v>
      </c>
      <c r="AV62">
        <v>0</v>
      </c>
      <c r="AW62">
        <v>2</v>
      </c>
      <c r="AX62">
        <v>36199436</v>
      </c>
      <c r="AY62">
        <v>1</v>
      </c>
      <c r="AZ62">
        <v>0</v>
      </c>
      <c r="BA62">
        <v>61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Y62*Source!I39</f>
        <v>2.415</v>
      </c>
      <c r="CY62">
        <f>AA62</f>
        <v>159.78</v>
      </c>
      <c r="CZ62">
        <f>AE62</f>
        <v>159.78</v>
      </c>
      <c r="DA62">
        <f>AI62</f>
        <v>1</v>
      </c>
      <c r="DB62">
        <f t="shared" si="2"/>
        <v>38586.870000000003</v>
      </c>
      <c r="DC62">
        <f t="shared" si="3"/>
        <v>0</v>
      </c>
    </row>
    <row r="63" spans="1:107" x14ac:dyDescent="0.2">
      <c r="A63">
        <f>ROW(Source!A39)</f>
        <v>39</v>
      </c>
      <c r="B63">
        <v>36050692</v>
      </c>
      <c r="C63">
        <v>36199427</v>
      </c>
      <c r="D63">
        <v>32905654</v>
      </c>
      <c r="E63">
        <v>1</v>
      </c>
      <c r="F63">
        <v>1</v>
      </c>
      <c r="G63">
        <v>28875167</v>
      </c>
      <c r="H63">
        <v>3</v>
      </c>
      <c r="I63" t="s">
        <v>289</v>
      </c>
      <c r="J63" t="s">
        <v>290</v>
      </c>
      <c r="K63" t="s">
        <v>291</v>
      </c>
      <c r="L63">
        <v>1348</v>
      </c>
      <c r="N63">
        <v>1009</v>
      </c>
      <c r="O63" t="s">
        <v>237</v>
      </c>
      <c r="P63" t="s">
        <v>237</v>
      </c>
      <c r="Q63">
        <v>1000</v>
      </c>
      <c r="W63">
        <v>0</v>
      </c>
      <c r="X63">
        <v>-1464806185</v>
      </c>
      <c r="Y63">
        <v>5.2499999999999998E-2</v>
      </c>
      <c r="AA63">
        <v>337956.19</v>
      </c>
      <c r="AB63">
        <v>0</v>
      </c>
      <c r="AC63">
        <v>0</v>
      </c>
      <c r="AD63">
        <v>0</v>
      </c>
      <c r="AE63">
        <v>337956.19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5.2499999999999998E-2</v>
      </c>
      <c r="AU63" t="s">
        <v>3</v>
      </c>
      <c r="AV63">
        <v>0</v>
      </c>
      <c r="AW63">
        <v>2</v>
      </c>
      <c r="AX63">
        <v>36199437</v>
      </c>
      <c r="AY63">
        <v>1</v>
      </c>
      <c r="AZ63">
        <v>0</v>
      </c>
      <c r="BA63">
        <v>62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Y63*Source!I39</f>
        <v>5.2499999999999997E-4</v>
      </c>
      <c r="CY63">
        <f>AA63</f>
        <v>337956.19</v>
      </c>
      <c r="CZ63">
        <f>AE63</f>
        <v>337956.19</v>
      </c>
      <c r="DA63">
        <f>AI63</f>
        <v>1</v>
      </c>
      <c r="DB63">
        <f t="shared" si="2"/>
        <v>17742.7</v>
      </c>
      <c r="DC63">
        <f t="shared" si="3"/>
        <v>0</v>
      </c>
    </row>
    <row r="64" spans="1:107" x14ac:dyDescent="0.2">
      <c r="A64">
        <f>ROW(Source!A40)</f>
        <v>40</v>
      </c>
      <c r="B64">
        <v>36050692</v>
      </c>
      <c r="C64">
        <v>36199438</v>
      </c>
      <c r="D64">
        <v>32893498</v>
      </c>
      <c r="E64">
        <v>28875167</v>
      </c>
      <c r="F64">
        <v>1</v>
      </c>
      <c r="G64">
        <v>28875167</v>
      </c>
      <c r="H64">
        <v>1</v>
      </c>
      <c r="I64" t="s">
        <v>185</v>
      </c>
      <c r="J64" t="s">
        <v>3</v>
      </c>
      <c r="K64" t="s">
        <v>186</v>
      </c>
      <c r="L64">
        <v>1191</v>
      </c>
      <c r="N64">
        <v>1013</v>
      </c>
      <c r="O64" t="s">
        <v>187</v>
      </c>
      <c r="P64" t="s">
        <v>187</v>
      </c>
      <c r="Q64">
        <v>1</v>
      </c>
      <c r="W64">
        <v>0</v>
      </c>
      <c r="X64">
        <v>476480486</v>
      </c>
      <c r="Y64">
        <v>1.88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1.88</v>
      </c>
      <c r="AU64" t="s">
        <v>3</v>
      </c>
      <c r="AV64">
        <v>1</v>
      </c>
      <c r="AW64">
        <v>2</v>
      </c>
      <c r="AX64">
        <v>36199439</v>
      </c>
      <c r="AY64">
        <v>1</v>
      </c>
      <c r="AZ64">
        <v>0</v>
      </c>
      <c r="BA64">
        <v>63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Y64*Source!I40</f>
        <v>1.88</v>
      </c>
      <c r="CY64">
        <f>AD64</f>
        <v>0</v>
      </c>
      <c r="CZ64">
        <f>AH64</f>
        <v>0</v>
      </c>
      <c r="DA64">
        <f>AL64</f>
        <v>1</v>
      </c>
      <c r="DB64">
        <f t="shared" si="2"/>
        <v>0</v>
      </c>
      <c r="DC64">
        <f t="shared" si="3"/>
        <v>0</v>
      </c>
    </row>
    <row r="65" spans="1:107" x14ac:dyDescent="0.2">
      <c r="A65">
        <f>ROW(Source!A40)</f>
        <v>40</v>
      </c>
      <c r="B65">
        <v>36050692</v>
      </c>
      <c r="C65">
        <v>36199438</v>
      </c>
      <c r="D65">
        <v>32904821</v>
      </c>
      <c r="E65">
        <v>1</v>
      </c>
      <c r="F65">
        <v>1</v>
      </c>
      <c r="G65">
        <v>28875167</v>
      </c>
      <c r="H65">
        <v>2</v>
      </c>
      <c r="I65" t="s">
        <v>292</v>
      </c>
      <c r="J65" t="s">
        <v>293</v>
      </c>
      <c r="K65" t="s">
        <v>294</v>
      </c>
      <c r="L65">
        <v>1368</v>
      </c>
      <c r="N65">
        <v>1011</v>
      </c>
      <c r="O65" t="s">
        <v>191</v>
      </c>
      <c r="P65" t="s">
        <v>191</v>
      </c>
      <c r="Q65">
        <v>1</v>
      </c>
      <c r="W65">
        <v>0</v>
      </c>
      <c r="X65">
        <v>1143834030</v>
      </c>
      <c r="Y65">
        <v>0.45</v>
      </c>
      <c r="AA65">
        <v>0</v>
      </c>
      <c r="AB65">
        <v>35.409999999999997</v>
      </c>
      <c r="AC65">
        <v>7.11</v>
      </c>
      <c r="AD65">
        <v>0</v>
      </c>
      <c r="AE65">
        <v>0</v>
      </c>
      <c r="AF65">
        <v>35.409999999999997</v>
      </c>
      <c r="AG65">
        <v>7.11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0.45</v>
      </c>
      <c r="AU65" t="s">
        <v>3</v>
      </c>
      <c r="AV65">
        <v>0</v>
      </c>
      <c r="AW65">
        <v>2</v>
      </c>
      <c r="AX65">
        <v>36199440</v>
      </c>
      <c r="AY65">
        <v>1</v>
      </c>
      <c r="AZ65">
        <v>0</v>
      </c>
      <c r="BA65">
        <v>64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Y65*Source!I40</f>
        <v>0.45</v>
      </c>
      <c r="CY65">
        <f>AB65</f>
        <v>35.409999999999997</v>
      </c>
      <c r="CZ65">
        <f>AF65</f>
        <v>35.409999999999997</v>
      </c>
      <c r="DA65">
        <f>AJ65</f>
        <v>1</v>
      </c>
      <c r="DB65">
        <f t="shared" ref="DB65:DB98" si="4">ROUND(ROUND(AT65*CZ65,2),6)</f>
        <v>15.93</v>
      </c>
      <c r="DC65">
        <f t="shared" ref="DC65:DC98" si="5">ROUND(ROUND(AT65*AG65,2),6)</f>
        <v>3.2</v>
      </c>
    </row>
    <row r="66" spans="1:107" x14ac:dyDescent="0.2">
      <c r="A66">
        <f>ROW(Source!A40)</f>
        <v>40</v>
      </c>
      <c r="B66">
        <v>36050692</v>
      </c>
      <c r="C66">
        <v>36199438</v>
      </c>
      <c r="D66">
        <v>32907040</v>
      </c>
      <c r="E66">
        <v>1</v>
      </c>
      <c r="F66">
        <v>1</v>
      </c>
      <c r="G66">
        <v>28875167</v>
      </c>
      <c r="H66">
        <v>3</v>
      </c>
      <c r="I66" t="s">
        <v>238</v>
      </c>
      <c r="J66" t="s">
        <v>239</v>
      </c>
      <c r="K66" t="s">
        <v>240</v>
      </c>
      <c r="L66">
        <v>1348</v>
      </c>
      <c r="N66">
        <v>1009</v>
      </c>
      <c r="O66" t="s">
        <v>237</v>
      </c>
      <c r="P66" t="s">
        <v>237</v>
      </c>
      <c r="Q66">
        <v>1000</v>
      </c>
      <c r="W66">
        <v>0</v>
      </c>
      <c r="X66">
        <v>2112749858</v>
      </c>
      <c r="Y66">
        <v>2.0000000000000001E-4</v>
      </c>
      <c r="AA66">
        <v>117442.26</v>
      </c>
      <c r="AB66">
        <v>0</v>
      </c>
      <c r="AC66">
        <v>0</v>
      </c>
      <c r="AD66">
        <v>0</v>
      </c>
      <c r="AE66">
        <v>117442.26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2.0000000000000001E-4</v>
      </c>
      <c r="AU66" t="s">
        <v>3</v>
      </c>
      <c r="AV66">
        <v>0</v>
      </c>
      <c r="AW66">
        <v>2</v>
      </c>
      <c r="AX66">
        <v>36199441</v>
      </c>
      <c r="AY66">
        <v>1</v>
      </c>
      <c r="AZ66">
        <v>0</v>
      </c>
      <c r="BA66">
        <v>65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Y66*Source!I40</f>
        <v>2.0000000000000001E-4</v>
      </c>
      <c r="CY66">
        <f>AA66</f>
        <v>117442.26</v>
      </c>
      <c r="CZ66">
        <f>AE66</f>
        <v>117442.26</v>
      </c>
      <c r="DA66">
        <f>AI66</f>
        <v>1</v>
      </c>
      <c r="DB66">
        <f t="shared" si="4"/>
        <v>23.49</v>
      </c>
      <c r="DC66">
        <f t="shared" si="5"/>
        <v>0</v>
      </c>
    </row>
    <row r="67" spans="1:107" x14ac:dyDescent="0.2">
      <c r="A67">
        <f>ROW(Source!A41)</f>
        <v>41</v>
      </c>
      <c r="B67">
        <v>36050692</v>
      </c>
      <c r="C67">
        <v>36199442</v>
      </c>
      <c r="D67">
        <v>32893498</v>
      </c>
      <c r="E67">
        <v>28875167</v>
      </c>
      <c r="F67">
        <v>1</v>
      </c>
      <c r="G67">
        <v>28875167</v>
      </c>
      <c r="H67">
        <v>1</v>
      </c>
      <c r="I67" t="s">
        <v>185</v>
      </c>
      <c r="J67" t="s">
        <v>3</v>
      </c>
      <c r="K67" t="s">
        <v>186</v>
      </c>
      <c r="L67">
        <v>1191</v>
      </c>
      <c r="N67">
        <v>1013</v>
      </c>
      <c r="O67" t="s">
        <v>187</v>
      </c>
      <c r="P67" t="s">
        <v>187</v>
      </c>
      <c r="Q67">
        <v>1</v>
      </c>
      <c r="W67">
        <v>0</v>
      </c>
      <c r="X67">
        <v>476480486</v>
      </c>
      <c r="Y67">
        <v>10.82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10.82</v>
      </c>
      <c r="AU67" t="s">
        <v>3</v>
      </c>
      <c r="AV67">
        <v>1</v>
      </c>
      <c r="AW67">
        <v>2</v>
      </c>
      <c r="AX67">
        <v>36199443</v>
      </c>
      <c r="AY67">
        <v>1</v>
      </c>
      <c r="AZ67">
        <v>0</v>
      </c>
      <c r="BA67">
        <v>66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Y67*Source!I41</f>
        <v>1.0820000000000001</v>
      </c>
      <c r="CY67">
        <f>AD67</f>
        <v>0</v>
      </c>
      <c r="CZ67">
        <f>AH67</f>
        <v>0</v>
      </c>
      <c r="DA67">
        <f>AL67</f>
        <v>1</v>
      </c>
      <c r="DB67">
        <f t="shared" si="4"/>
        <v>0</v>
      </c>
      <c r="DC67">
        <f t="shared" si="5"/>
        <v>0</v>
      </c>
    </row>
    <row r="68" spans="1:107" x14ac:dyDescent="0.2">
      <c r="A68">
        <f>ROW(Source!A41)</f>
        <v>41</v>
      </c>
      <c r="B68">
        <v>36050692</v>
      </c>
      <c r="C68">
        <v>36199442</v>
      </c>
      <c r="D68">
        <v>32906947</v>
      </c>
      <c r="E68">
        <v>1</v>
      </c>
      <c r="F68">
        <v>1</v>
      </c>
      <c r="G68">
        <v>28875167</v>
      </c>
      <c r="H68">
        <v>3</v>
      </c>
      <c r="I68" t="s">
        <v>295</v>
      </c>
      <c r="J68" t="s">
        <v>296</v>
      </c>
      <c r="K68" t="s">
        <v>297</v>
      </c>
      <c r="L68">
        <v>1346</v>
      </c>
      <c r="N68">
        <v>1009</v>
      </c>
      <c r="O68" t="s">
        <v>107</v>
      </c>
      <c r="P68" t="s">
        <v>107</v>
      </c>
      <c r="Q68">
        <v>1</v>
      </c>
      <c r="W68">
        <v>0</v>
      </c>
      <c r="X68">
        <v>11558892</v>
      </c>
      <c r="Y68">
        <v>0.02</v>
      </c>
      <c r="AA68">
        <v>28.66</v>
      </c>
      <c r="AB68">
        <v>0</v>
      </c>
      <c r="AC68">
        <v>0</v>
      </c>
      <c r="AD68">
        <v>0</v>
      </c>
      <c r="AE68">
        <v>28.66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0.02</v>
      </c>
      <c r="AU68" t="s">
        <v>3</v>
      </c>
      <c r="AV68">
        <v>0</v>
      </c>
      <c r="AW68">
        <v>2</v>
      </c>
      <c r="AX68">
        <v>36199444</v>
      </c>
      <c r="AY68">
        <v>1</v>
      </c>
      <c r="AZ68">
        <v>0</v>
      </c>
      <c r="BA68">
        <v>67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Y68*Source!I41</f>
        <v>2E-3</v>
      </c>
      <c r="CY68">
        <f>AA68</f>
        <v>28.66</v>
      </c>
      <c r="CZ68">
        <f>AE68</f>
        <v>28.66</v>
      </c>
      <c r="DA68">
        <f>AI68</f>
        <v>1</v>
      </c>
      <c r="DB68">
        <f t="shared" si="4"/>
        <v>0.56999999999999995</v>
      </c>
      <c r="DC68">
        <f t="shared" si="5"/>
        <v>0</v>
      </c>
    </row>
    <row r="69" spans="1:107" x14ac:dyDescent="0.2">
      <c r="A69">
        <f>ROW(Source!A41)</f>
        <v>41</v>
      </c>
      <c r="B69">
        <v>36050692</v>
      </c>
      <c r="C69">
        <v>36199442</v>
      </c>
      <c r="D69">
        <v>32895052</v>
      </c>
      <c r="E69">
        <v>28875167</v>
      </c>
      <c r="F69">
        <v>1</v>
      </c>
      <c r="G69">
        <v>28875167</v>
      </c>
      <c r="H69">
        <v>3</v>
      </c>
      <c r="I69" t="s">
        <v>298</v>
      </c>
      <c r="J69" t="s">
        <v>3</v>
      </c>
      <c r="K69" t="s">
        <v>299</v>
      </c>
      <c r="L69">
        <v>1346</v>
      </c>
      <c r="N69">
        <v>1009</v>
      </c>
      <c r="O69" t="s">
        <v>107</v>
      </c>
      <c r="P69" t="s">
        <v>107</v>
      </c>
      <c r="Q69">
        <v>1</v>
      </c>
      <c r="W69">
        <v>0</v>
      </c>
      <c r="X69">
        <v>944442310</v>
      </c>
      <c r="Y69">
        <v>2.41</v>
      </c>
      <c r="AA69">
        <v>281.12</v>
      </c>
      <c r="AB69">
        <v>0</v>
      </c>
      <c r="AC69">
        <v>0</v>
      </c>
      <c r="AD69">
        <v>0</v>
      </c>
      <c r="AE69">
        <v>281.12385999999998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2.41</v>
      </c>
      <c r="AU69" t="s">
        <v>3</v>
      </c>
      <c r="AV69">
        <v>0</v>
      </c>
      <c r="AW69">
        <v>2</v>
      </c>
      <c r="AX69">
        <v>36199447</v>
      </c>
      <c r="AY69">
        <v>1</v>
      </c>
      <c r="AZ69">
        <v>0</v>
      </c>
      <c r="BA69">
        <v>68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Y69*Source!I41</f>
        <v>0.24099999999999999</v>
      </c>
      <c r="CY69">
        <f>AA69</f>
        <v>281.12</v>
      </c>
      <c r="CZ69">
        <f>AE69</f>
        <v>281.12385999999998</v>
      </c>
      <c r="DA69">
        <f>AI69</f>
        <v>1</v>
      </c>
      <c r="DB69">
        <f t="shared" si="4"/>
        <v>677.51</v>
      </c>
      <c r="DC69">
        <f t="shared" si="5"/>
        <v>0</v>
      </c>
    </row>
    <row r="70" spans="1:107" x14ac:dyDescent="0.2">
      <c r="A70">
        <f>ROW(Source!A41)</f>
        <v>41</v>
      </c>
      <c r="B70">
        <v>36050692</v>
      </c>
      <c r="C70">
        <v>36199442</v>
      </c>
      <c r="D70">
        <v>32905691</v>
      </c>
      <c r="E70">
        <v>1</v>
      </c>
      <c r="F70">
        <v>1</v>
      </c>
      <c r="G70">
        <v>28875167</v>
      </c>
      <c r="H70">
        <v>3</v>
      </c>
      <c r="I70" t="s">
        <v>300</v>
      </c>
      <c r="J70" t="s">
        <v>301</v>
      </c>
      <c r="K70" t="s">
        <v>302</v>
      </c>
      <c r="L70">
        <v>1346</v>
      </c>
      <c r="N70">
        <v>1009</v>
      </c>
      <c r="O70" t="s">
        <v>107</v>
      </c>
      <c r="P70" t="s">
        <v>107</v>
      </c>
      <c r="Q70">
        <v>1</v>
      </c>
      <c r="W70">
        <v>0</v>
      </c>
      <c r="X70">
        <v>-1383917232</v>
      </c>
      <c r="Y70">
        <v>3.9</v>
      </c>
      <c r="AA70">
        <v>102.95</v>
      </c>
      <c r="AB70">
        <v>0</v>
      </c>
      <c r="AC70">
        <v>0</v>
      </c>
      <c r="AD70">
        <v>0</v>
      </c>
      <c r="AE70">
        <v>102.95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3.9</v>
      </c>
      <c r="AU70" t="s">
        <v>3</v>
      </c>
      <c r="AV70">
        <v>0</v>
      </c>
      <c r="AW70">
        <v>2</v>
      </c>
      <c r="AX70">
        <v>36199445</v>
      </c>
      <c r="AY70">
        <v>1</v>
      </c>
      <c r="AZ70">
        <v>0</v>
      </c>
      <c r="BA70">
        <v>69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Y70*Source!I41</f>
        <v>0.39</v>
      </c>
      <c r="CY70">
        <f>AA70</f>
        <v>102.95</v>
      </c>
      <c r="CZ70">
        <f>AE70</f>
        <v>102.95</v>
      </c>
      <c r="DA70">
        <f>AI70</f>
        <v>1</v>
      </c>
      <c r="DB70">
        <f t="shared" si="4"/>
        <v>401.51</v>
      </c>
      <c r="DC70">
        <f t="shared" si="5"/>
        <v>0</v>
      </c>
    </row>
    <row r="71" spans="1:107" x14ac:dyDescent="0.2">
      <c r="A71">
        <f>ROW(Source!A41)</f>
        <v>41</v>
      </c>
      <c r="B71">
        <v>36050692</v>
      </c>
      <c r="C71">
        <v>36199442</v>
      </c>
      <c r="D71">
        <v>32905644</v>
      </c>
      <c r="E71">
        <v>1</v>
      </c>
      <c r="F71">
        <v>1</v>
      </c>
      <c r="G71">
        <v>28875167</v>
      </c>
      <c r="H71">
        <v>3</v>
      </c>
      <c r="I71" t="s">
        <v>303</v>
      </c>
      <c r="J71" t="s">
        <v>304</v>
      </c>
      <c r="K71" t="s">
        <v>305</v>
      </c>
      <c r="L71">
        <v>1346</v>
      </c>
      <c r="N71">
        <v>1009</v>
      </c>
      <c r="O71" t="s">
        <v>107</v>
      </c>
      <c r="P71" t="s">
        <v>107</v>
      </c>
      <c r="Q71">
        <v>1</v>
      </c>
      <c r="W71">
        <v>0</v>
      </c>
      <c r="X71">
        <v>1445407758</v>
      </c>
      <c r="Y71">
        <v>1.1399999999999999</v>
      </c>
      <c r="AA71">
        <v>67.64</v>
      </c>
      <c r="AB71">
        <v>0</v>
      </c>
      <c r="AC71">
        <v>0</v>
      </c>
      <c r="AD71">
        <v>0</v>
      </c>
      <c r="AE71">
        <v>67.64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1.1399999999999999</v>
      </c>
      <c r="AU71" t="s">
        <v>3</v>
      </c>
      <c r="AV71">
        <v>0</v>
      </c>
      <c r="AW71">
        <v>2</v>
      </c>
      <c r="AX71">
        <v>36199446</v>
      </c>
      <c r="AY71">
        <v>1</v>
      </c>
      <c r="AZ71">
        <v>0</v>
      </c>
      <c r="BA71">
        <v>70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Y71*Source!I41</f>
        <v>0.114</v>
      </c>
      <c r="CY71">
        <f>AA71</f>
        <v>67.64</v>
      </c>
      <c r="CZ71">
        <f>AE71</f>
        <v>67.64</v>
      </c>
      <c r="DA71">
        <f>AI71</f>
        <v>1</v>
      </c>
      <c r="DB71">
        <f t="shared" si="4"/>
        <v>77.11</v>
      </c>
      <c r="DC71">
        <f t="shared" si="5"/>
        <v>0</v>
      </c>
    </row>
    <row r="72" spans="1:107" x14ac:dyDescent="0.2">
      <c r="A72">
        <f>ROW(Source!A41)</f>
        <v>41</v>
      </c>
      <c r="B72">
        <v>36050692</v>
      </c>
      <c r="C72">
        <v>36199442</v>
      </c>
      <c r="D72">
        <v>32895124</v>
      </c>
      <c r="E72">
        <v>28875167</v>
      </c>
      <c r="F72">
        <v>1</v>
      </c>
      <c r="G72">
        <v>28875167</v>
      </c>
      <c r="H72">
        <v>3</v>
      </c>
      <c r="I72" t="s">
        <v>306</v>
      </c>
      <c r="J72" t="s">
        <v>3</v>
      </c>
      <c r="K72" t="s">
        <v>307</v>
      </c>
      <c r="L72">
        <v>1348</v>
      </c>
      <c r="N72">
        <v>1009</v>
      </c>
      <c r="O72" t="s">
        <v>237</v>
      </c>
      <c r="P72" t="s">
        <v>237</v>
      </c>
      <c r="Q72">
        <v>1000</v>
      </c>
      <c r="W72">
        <v>0</v>
      </c>
      <c r="X72">
        <v>1853086393</v>
      </c>
      <c r="Y72">
        <v>4.4400000000000004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4.4400000000000004</v>
      </c>
      <c r="AU72" t="s">
        <v>3</v>
      </c>
      <c r="AV72">
        <v>0</v>
      </c>
      <c r="AW72">
        <v>2</v>
      </c>
      <c r="AX72">
        <v>36199448</v>
      </c>
      <c r="AY72">
        <v>1</v>
      </c>
      <c r="AZ72">
        <v>0</v>
      </c>
      <c r="BA72">
        <v>71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Y72*Source!I41</f>
        <v>0.44400000000000001</v>
      </c>
      <c r="CY72">
        <f>AA72</f>
        <v>0</v>
      </c>
      <c r="CZ72">
        <f>AE72</f>
        <v>0</v>
      </c>
      <c r="DA72">
        <f>AI72</f>
        <v>1</v>
      </c>
      <c r="DB72">
        <f t="shared" si="4"/>
        <v>0</v>
      </c>
      <c r="DC72">
        <f t="shared" si="5"/>
        <v>0</v>
      </c>
    </row>
    <row r="73" spans="1:107" x14ac:dyDescent="0.2">
      <c r="A73">
        <f>ROW(Source!A42)</f>
        <v>42</v>
      </c>
      <c r="B73">
        <v>36050692</v>
      </c>
      <c r="C73">
        <v>36199449</v>
      </c>
      <c r="D73">
        <v>32893498</v>
      </c>
      <c r="E73">
        <v>28875167</v>
      </c>
      <c r="F73">
        <v>1</v>
      </c>
      <c r="G73">
        <v>28875167</v>
      </c>
      <c r="H73">
        <v>1</v>
      </c>
      <c r="I73" t="s">
        <v>185</v>
      </c>
      <c r="J73" t="s">
        <v>3</v>
      </c>
      <c r="K73" t="s">
        <v>186</v>
      </c>
      <c r="L73">
        <v>1191</v>
      </c>
      <c r="N73">
        <v>1013</v>
      </c>
      <c r="O73" t="s">
        <v>187</v>
      </c>
      <c r="P73" t="s">
        <v>187</v>
      </c>
      <c r="Q73">
        <v>1</v>
      </c>
      <c r="W73">
        <v>0</v>
      </c>
      <c r="X73">
        <v>476480486</v>
      </c>
      <c r="Y73">
        <v>4.51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4.51</v>
      </c>
      <c r="AU73" t="s">
        <v>3</v>
      </c>
      <c r="AV73">
        <v>1</v>
      </c>
      <c r="AW73">
        <v>2</v>
      </c>
      <c r="AX73">
        <v>36199450</v>
      </c>
      <c r="AY73">
        <v>1</v>
      </c>
      <c r="AZ73">
        <v>0</v>
      </c>
      <c r="BA73">
        <v>72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Y73*Source!I42</f>
        <v>0.45100000000000001</v>
      </c>
      <c r="CY73">
        <f>AD73</f>
        <v>0</v>
      </c>
      <c r="CZ73">
        <f>AH73</f>
        <v>0</v>
      </c>
      <c r="DA73">
        <f>AL73</f>
        <v>1</v>
      </c>
      <c r="DB73">
        <f t="shared" si="4"/>
        <v>0</v>
      </c>
      <c r="DC73">
        <f t="shared" si="5"/>
        <v>0</v>
      </c>
    </row>
    <row r="74" spans="1:107" x14ac:dyDescent="0.2">
      <c r="A74">
        <f>ROW(Source!A42)</f>
        <v>42</v>
      </c>
      <c r="B74">
        <v>36050692</v>
      </c>
      <c r="C74">
        <v>36199449</v>
      </c>
      <c r="D74">
        <v>32904578</v>
      </c>
      <c r="E74">
        <v>1</v>
      </c>
      <c r="F74">
        <v>1</v>
      </c>
      <c r="G74">
        <v>28875167</v>
      </c>
      <c r="H74">
        <v>2</v>
      </c>
      <c r="I74" t="s">
        <v>213</v>
      </c>
      <c r="J74" t="s">
        <v>214</v>
      </c>
      <c r="K74" t="s">
        <v>215</v>
      </c>
      <c r="L74">
        <v>1368</v>
      </c>
      <c r="N74">
        <v>1011</v>
      </c>
      <c r="O74" t="s">
        <v>191</v>
      </c>
      <c r="P74" t="s">
        <v>191</v>
      </c>
      <c r="Q74">
        <v>1</v>
      </c>
      <c r="W74">
        <v>0</v>
      </c>
      <c r="X74">
        <v>-1206036260</v>
      </c>
      <c r="Y74">
        <v>0.32</v>
      </c>
      <c r="AA74">
        <v>0</v>
      </c>
      <c r="AB74">
        <v>1635.52</v>
      </c>
      <c r="AC74">
        <v>347.42</v>
      </c>
      <c r="AD74">
        <v>0</v>
      </c>
      <c r="AE74">
        <v>0</v>
      </c>
      <c r="AF74">
        <v>1635.52</v>
      </c>
      <c r="AG74">
        <v>347.42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3</v>
      </c>
      <c r="AT74">
        <v>0.32</v>
      </c>
      <c r="AU74" t="s">
        <v>3</v>
      </c>
      <c r="AV74">
        <v>0</v>
      </c>
      <c r="AW74">
        <v>2</v>
      </c>
      <c r="AX74">
        <v>36199451</v>
      </c>
      <c r="AY74">
        <v>1</v>
      </c>
      <c r="AZ74">
        <v>0</v>
      </c>
      <c r="BA74">
        <v>73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Y74*Source!I42</f>
        <v>3.2000000000000001E-2</v>
      </c>
      <c r="CY74">
        <f>AB74</f>
        <v>1635.52</v>
      </c>
      <c r="CZ74">
        <f>AF74</f>
        <v>1635.52</v>
      </c>
      <c r="DA74">
        <f>AJ74</f>
        <v>1</v>
      </c>
      <c r="DB74">
        <f t="shared" si="4"/>
        <v>523.37</v>
      </c>
      <c r="DC74">
        <f t="shared" si="5"/>
        <v>111.17</v>
      </c>
    </row>
    <row r="75" spans="1:107" x14ac:dyDescent="0.2">
      <c r="A75">
        <f>ROW(Source!A42)</f>
        <v>42</v>
      </c>
      <c r="B75">
        <v>36050692</v>
      </c>
      <c r="C75">
        <v>36199449</v>
      </c>
      <c r="D75">
        <v>32907124</v>
      </c>
      <c r="E75">
        <v>1</v>
      </c>
      <c r="F75">
        <v>1</v>
      </c>
      <c r="G75">
        <v>28875167</v>
      </c>
      <c r="H75">
        <v>3</v>
      </c>
      <c r="I75" t="s">
        <v>207</v>
      </c>
      <c r="J75" t="s">
        <v>208</v>
      </c>
      <c r="K75" t="s">
        <v>209</v>
      </c>
      <c r="L75">
        <v>1339</v>
      </c>
      <c r="N75">
        <v>1007</v>
      </c>
      <c r="O75" t="s">
        <v>23</v>
      </c>
      <c r="P75" t="s">
        <v>23</v>
      </c>
      <c r="Q75">
        <v>1</v>
      </c>
      <c r="W75">
        <v>0</v>
      </c>
      <c r="X75">
        <v>2060052217</v>
      </c>
      <c r="Y75">
        <v>1.07</v>
      </c>
      <c r="AA75">
        <v>29.98</v>
      </c>
      <c r="AB75">
        <v>0</v>
      </c>
      <c r="AC75">
        <v>0</v>
      </c>
      <c r="AD75">
        <v>0</v>
      </c>
      <c r="AE75">
        <v>29.98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1.07</v>
      </c>
      <c r="AU75" t="s">
        <v>3</v>
      </c>
      <c r="AV75">
        <v>0</v>
      </c>
      <c r="AW75">
        <v>2</v>
      </c>
      <c r="AX75">
        <v>36199452</v>
      </c>
      <c r="AY75">
        <v>1</v>
      </c>
      <c r="AZ75">
        <v>0</v>
      </c>
      <c r="BA75">
        <v>74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Y75*Source!I42</f>
        <v>0.107</v>
      </c>
      <c r="CY75">
        <f>AA75</f>
        <v>29.98</v>
      </c>
      <c r="CZ75">
        <f>AE75</f>
        <v>29.98</v>
      </c>
      <c r="DA75">
        <f>AI75</f>
        <v>1</v>
      </c>
      <c r="DB75">
        <f t="shared" si="4"/>
        <v>32.08</v>
      </c>
      <c r="DC75">
        <f t="shared" si="5"/>
        <v>0</v>
      </c>
    </row>
    <row r="76" spans="1:107" x14ac:dyDescent="0.2">
      <c r="A76">
        <f>ROW(Source!A43)</f>
        <v>43</v>
      </c>
      <c r="B76">
        <v>36050692</v>
      </c>
      <c r="C76">
        <v>36199455</v>
      </c>
      <c r="D76">
        <v>32893498</v>
      </c>
      <c r="E76">
        <v>28875167</v>
      </c>
      <c r="F76">
        <v>1</v>
      </c>
      <c r="G76">
        <v>28875167</v>
      </c>
      <c r="H76">
        <v>1</v>
      </c>
      <c r="I76" t="s">
        <v>185</v>
      </c>
      <c r="J76" t="s">
        <v>3</v>
      </c>
      <c r="K76" t="s">
        <v>186</v>
      </c>
      <c r="L76">
        <v>1191</v>
      </c>
      <c r="N76">
        <v>1013</v>
      </c>
      <c r="O76" t="s">
        <v>187</v>
      </c>
      <c r="P76" t="s">
        <v>187</v>
      </c>
      <c r="Q76">
        <v>1</v>
      </c>
      <c r="W76">
        <v>0</v>
      </c>
      <c r="X76">
        <v>476480486</v>
      </c>
      <c r="Y76">
        <v>1.91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1.91</v>
      </c>
      <c r="AU76" t="s">
        <v>3</v>
      </c>
      <c r="AV76">
        <v>1</v>
      </c>
      <c r="AW76">
        <v>2</v>
      </c>
      <c r="AX76">
        <v>36199456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Y76*Source!I43</f>
        <v>0.191</v>
      </c>
      <c r="CY76">
        <f>AD76</f>
        <v>0</v>
      </c>
      <c r="CZ76">
        <f>AH76</f>
        <v>0</v>
      </c>
      <c r="DA76">
        <f>AL76</f>
        <v>1</v>
      </c>
      <c r="DB76">
        <f t="shared" si="4"/>
        <v>0</v>
      </c>
      <c r="DC76">
        <f t="shared" si="5"/>
        <v>0</v>
      </c>
    </row>
    <row r="77" spans="1:107" x14ac:dyDescent="0.2">
      <c r="A77">
        <f>ROW(Source!A43)</f>
        <v>43</v>
      </c>
      <c r="B77">
        <v>36050692</v>
      </c>
      <c r="C77">
        <v>36199455</v>
      </c>
      <c r="D77">
        <v>32907124</v>
      </c>
      <c r="E77">
        <v>1</v>
      </c>
      <c r="F77">
        <v>1</v>
      </c>
      <c r="G77">
        <v>28875167</v>
      </c>
      <c r="H77">
        <v>3</v>
      </c>
      <c r="I77" t="s">
        <v>207</v>
      </c>
      <c r="J77" t="s">
        <v>208</v>
      </c>
      <c r="K77" t="s">
        <v>209</v>
      </c>
      <c r="L77">
        <v>1339</v>
      </c>
      <c r="N77">
        <v>1007</v>
      </c>
      <c r="O77" t="s">
        <v>23</v>
      </c>
      <c r="P77" t="s">
        <v>23</v>
      </c>
      <c r="Q77">
        <v>1</v>
      </c>
      <c r="W77">
        <v>0</v>
      </c>
      <c r="X77">
        <v>2060052217</v>
      </c>
      <c r="Y77">
        <v>0.36</v>
      </c>
      <c r="AA77">
        <v>29.98</v>
      </c>
      <c r="AB77">
        <v>0</v>
      </c>
      <c r="AC77">
        <v>0</v>
      </c>
      <c r="AD77">
        <v>0</v>
      </c>
      <c r="AE77">
        <v>29.98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3</v>
      </c>
      <c r="AT77">
        <v>0.36</v>
      </c>
      <c r="AU77" t="s">
        <v>3</v>
      </c>
      <c r="AV77">
        <v>0</v>
      </c>
      <c r="AW77">
        <v>2</v>
      </c>
      <c r="AX77">
        <v>36199457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Y77*Source!I43</f>
        <v>3.5999999999999997E-2</v>
      </c>
      <c r="CY77">
        <f>AA77</f>
        <v>29.98</v>
      </c>
      <c r="CZ77">
        <f>AE77</f>
        <v>29.98</v>
      </c>
      <c r="DA77">
        <f>AI77</f>
        <v>1</v>
      </c>
      <c r="DB77">
        <f t="shared" si="4"/>
        <v>10.79</v>
      </c>
      <c r="DC77">
        <f t="shared" si="5"/>
        <v>0</v>
      </c>
    </row>
    <row r="78" spans="1:107" x14ac:dyDescent="0.2">
      <c r="A78">
        <f>ROW(Source!A44)</f>
        <v>44</v>
      </c>
      <c r="B78">
        <v>36050692</v>
      </c>
      <c r="C78">
        <v>36200459</v>
      </c>
      <c r="D78">
        <v>32893498</v>
      </c>
      <c r="E78">
        <v>28875167</v>
      </c>
      <c r="F78">
        <v>1</v>
      </c>
      <c r="G78">
        <v>28875167</v>
      </c>
      <c r="H78">
        <v>1</v>
      </c>
      <c r="I78" t="s">
        <v>185</v>
      </c>
      <c r="J78" t="s">
        <v>3</v>
      </c>
      <c r="K78" t="s">
        <v>186</v>
      </c>
      <c r="L78">
        <v>1191</v>
      </c>
      <c r="N78">
        <v>1013</v>
      </c>
      <c r="O78" t="s">
        <v>187</v>
      </c>
      <c r="P78" t="s">
        <v>187</v>
      </c>
      <c r="Q78">
        <v>1</v>
      </c>
      <c r="W78">
        <v>0</v>
      </c>
      <c r="X78">
        <v>476480486</v>
      </c>
      <c r="Y78">
        <v>0.06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3</v>
      </c>
      <c r="AT78">
        <v>0.06</v>
      </c>
      <c r="AU78" t="s">
        <v>3</v>
      </c>
      <c r="AV78">
        <v>1</v>
      </c>
      <c r="AW78">
        <v>2</v>
      </c>
      <c r="AX78">
        <v>36200460</v>
      </c>
      <c r="AY78">
        <v>1</v>
      </c>
      <c r="AZ78">
        <v>0</v>
      </c>
      <c r="BA78">
        <v>79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Y78*Source!I44</f>
        <v>0.06</v>
      </c>
      <c r="CY78">
        <f>AD78</f>
        <v>0</v>
      </c>
      <c r="CZ78">
        <f>AH78</f>
        <v>0</v>
      </c>
      <c r="DA78">
        <f>AL78</f>
        <v>1</v>
      </c>
      <c r="DB78">
        <f t="shared" si="4"/>
        <v>0</v>
      </c>
      <c r="DC78">
        <f t="shared" si="5"/>
        <v>0</v>
      </c>
    </row>
    <row r="79" spans="1:107" x14ac:dyDescent="0.2">
      <c r="A79">
        <f>ROW(Source!A44)</f>
        <v>44</v>
      </c>
      <c r="B79">
        <v>36050692</v>
      </c>
      <c r="C79">
        <v>36200459</v>
      </c>
      <c r="D79">
        <v>32904953</v>
      </c>
      <c r="E79">
        <v>1</v>
      </c>
      <c r="F79">
        <v>1</v>
      </c>
      <c r="G79">
        <v>28875167</v>
      </c>
      <c r="H79">
        <v>2</v>
      </c>
      <c r="I79" t="s">
        <v>308</v>
      </c>
      <c r="J79" t="s">
        <v>309</v>
      </c>
      <c r="K79" t="s">
        <v>310</v>
      </c>
      <c r="L79">
        <v>1368</v>
      </c>
      <c r="N79">
        <v>1011</v>
      </c>
      <c r="O79" t="s">
        <v>191</v>
      </c>
      <c r="P79" t="s">
        <v>191</v>
      </c>
      <c r="Q79">
        <v>1</v>
      </c>
      <c r="W79">
        <v>0</v>
      </c>
      <c r="X79">
        <v>-1828953724</v>
      </c>
      <c r="Y79">
        <v>0.66</v>
      </c>
      <c r="AA79">
        <v>0</v>
      </c>
      <c r="AB79">
        <v>9.61</v>
      </c>
      <c r="AC79">
        <v>3.98</v>
      </c>
      <c r="AD79">
        <v>0</v>
      </c>
      <c r="AE79">
        <v>0</v>
      </c>
      <c r="AF79">
        <v>9.61</v>
      </c>
      <c r="AG79">
        <v>3.98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0.66</v>
      </c>
      <c r="AU79" t="s">
        <v>3</v>
      </c>
      <c r="AV79">
        <v>0</v>
      </c>
      <c r="AW79">
        <v>2</v>
      </c>
      <c r="AX79">
        <v>36200461</v>
      </c>
      <c r="AY79">
        <v>1</v>
      </c>
      <c r="AZ79">
        <v>0</v>
      </c>
      <c r="BA79">
        <v>80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Y79*Source!I44</f>
        <v>0.66</v>
      </c>
      <c r="CY79">
        <f>AB79</f>
        <v>9.61</v>
      </c>
      <c r="CZ79">
        <f>AF79</f>
        <v>9.61</v>
      </c>
      <c r="DA79">
        <f>AJ79</f>
        <v>1</v>
      </c>
      <c r="DB79">
        <f t="shared" si="4"/>
        <v>6.34</v>
      </c>
      <c r="DC79">
        <f t="shared" si="5"/>
        <v>2.63</v>
      </c>
    </row>
    <row r="80" spans="1:107" x14ac:dyDescent="0.2">
      <c r="A80">
        <f>ROW(Source!A44)</f>
        <v>44</v>
      </c>
      <c r="B80">
        <v>36050692</v>
      </c>
      <c r="C80">
        <v>36200459</v>
      </c>
      <c r="D80">
        <v>32904432</v>
      </c>
      <c r="E80">
        <v>1</v>
      </c>
      <c r="F80">
        <v>1</v>
      </c>
      <c r="G80">
        <v>28875167</v>
      </c>
      <c r="H80">
        <v>2</v>
      </c>
      <c r="I80" t="s">
        <v>311</v>
      </c>
      <c r="J80" t="s">
        <v>312</v>
      </c>
      <c r="K80" t="s">
        <v>313</v>
      </c>
      <c r="L80">
        <v>1368</v>
      </c>
      <c r="N80">
        <v>1011</v>
      </c>
      <c r="O80" t="s">
        <v>191</v>
      </c>
      <c r="P80" t="s">
        <v>191</v>
      </c>
      <c r="Q80">
        <v>1</v>
      </c>
      <c r="W80">
        <v>0</v>
      </c>
      <c r="X80">
        <v>82730945</v>
      </c>
      <c r="Y80">
        <v>0.66</v>
      </c>
      <c r="AA80">
        <v>0</v>
      </c>
      <c r="AB80">
        <v>716.61</v>
      </c>
      <c r="AC80">
        <v>332.14</v>
      </c>
      <c r="AD80">
        <v>0</v>
      </c>
      <c r="AE80">
        <v>0</v>
      </c>
      <c r="AF80">
        <v>716.61</v>
      </c>
      <c r="AG80">
        <v>332.14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0.66</v>
      </c>
      <c r="AU80" t="s">
        <v>3</v>
      </c>
      <c r="AV80">
        <v>0</v>
      </c>
      <c r="AW80">
        <v>2</v>
      </c>
      <c r="AX80">
        <v>36200462</v>
      </c>
      <c r="AY80">
        <v>1</v>
      </c>
      <c r="AZ80">
        <v>0</v>
      </c>
      <c r="BA80">
        <v>81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Y80*Source!I44</f>
        <v>0.66</v>
      </c>
      <c r="CY80">
        <f>AB80</f>
        <v>716.61</v>
      </c>
      <c r="CZ80">
        <f>AF80</f>
        <v>716.61</v>
      </c>
      <c r="DA80">
        <f>AJ80</f>
        <v>1</v>
      </c>
      <c r="DB80">
        <f t="shared" si="4"/>
        <v>472.96</v>
      </c>
      <c r="DC80">
        <f t="shared" si="5"/>
        <v>219.21</v>
      </c>
    </row>
    <row r="81" spans="1:107" x14ac:dyDescent="0.2">
      <c r="A81">
        <f>ROW(Source!A44)</f>
        <v>44</v>
      </c>
      <c r="B81">
        <v>36050692</v>
      </c>
      <c r="C81">
        <v>36200459</v>
      </c>
      <c r="D81">
        <v>32908364</v>
      </c>
      <c r="E81">
        <v>1</v>
      </c>
      <c r="F81">
        <v>1</v>
      </c>
      <c r="G81">
        <v>28875167</v>
      </c>
      <c r="H81">
        <v>3</v>
      </c>
      <c r="I81" t="s">
        <v>105</v>
      </c>
      <c r="J81" t="s">
        <v>108</v>
      </c>
      <c r="K81" t="s">
        <v>106</v>
      </c>
      <c r="L81">
        <v>1346</v>
      </c>
      <c r="N81">
        <v>1009</v>
      </c>
      <c r="O81" t="s">
        <v>107</v>
      </c>
      <c r="P81" t="s">
        <v>107</v>
      </c>
      <c r="Q81">
        <v>1</v>
      </c>
      <c r="W81">
        <v>0</v>
      </c>
      <c r="X81">
        <v>1915086532</v>
      </c>
      <c r="Y81">
        <v>1</v>
      </c>
      <c r="AA81">
        <v>262.42</v>
      </c>
      <c r="AB81">
        <v>0</v>
      </c>
      <c r="AC81">
        <v>0</v>
      </c>
      <c r="AD81">
        <v>0</v>
      </c>
      <c r="AE81">
        <v>262.42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0</v>
      </c>
      <c r="AP81">
        <v>0</v>
      </c>
      <c r="AQ81">
        <v>0</v>
      </c>
      <c r="AR81">
        <v>0</v>
      </c>
      <c r="AS81" t="s">
        <v>3</v>
      </c>
      <c r="AT81">
        <v>1</v>
      </c>
      <c r="AU81" t="s">
        <v>3</v>
      </c>
      <c r="AV81">
        <v>0</v>
      </c>
      <c r="AW81">
        <v>1</v>
      </c>
      <c r="AX81">
        <v>-1</v>
      </c>
      <c r="AY81">
        <v>0</v>
      </c>
      <c r="AZ81">
        <v>0</v>
      </c>
      <c r="BA81" t="s">
        <v>3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Y81*Source!I44</f>
        <v>1</v>
      </c>
      <c r="CY81">
        <f>AA81</f>
        <v>262.42</v>
      </c>
      <c r="CZ81">
        <f>AE81</f>
        <v>262.42</v>
      </c>
      <c r="DA81">
        <f>AI81</f>
        <v>1</v>
      </c>
      <c r="DB81">
        <f t="shared" si="4"/>
        <v>262.42</v>
      </c>
      <c r="DC81">
        <f t="shared" si="5"/>
        <v>0</v>
      </c>
    </row>
    <row r="82" spans="1:107" x14ac:dyDescent="0.2">
      <c r="A82">
        <f>ROW(Source!A46)</f>
        <v>46</v>
      </c>
      <c r="B82">
        <v>36050692</v>
      </c>
      <c r="C82">
        <v>36200467</v>
      </c>
      <c r="D82">
        <v>32893498</v>
      </c>
      <c r="E82">
        <v>28875167</v>
      </c>
      <c r="F82">
        <v>1</v>
      </c>
      <c r="G82">
        <v>28875167</v>
      </c>
      <c r="H82">
        <v>1</v>
      </c>
      <c r="I82" t="s">
        <v>185</v>
      </c>
      <c r="J82" t="s">
        <v>3</v>
      </c>
      <c r="K82" t="s">
        <v>186</v>
      </c>
      <c r="L82">
        <v>1191</v>
      </c>
      <c r="N82">
        <v>1013</v>
      </c>
      <c r="O82" t="s">
        <v>187</v>
      </c>
      <c r="P82" t="s">
        <v>187</v>
      </c>
      <c r="Q82">
        <v>1</v>
      </c>
      <c r="W82">
        <v>0</v>
      </c>
      <c r="X82">
        <v>476480486</v>
      </c>
      <c r="Y82">
        <v>71.3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71.3</v>
      </c>
      <c r="AU82" t="s">
        <v>3</v>
      </c>
      <c r="AV82">
        <v>1</v>
      </c>
      <c r="AW82">
        <v>2</v>
      </c>
      <c r="AX82">
        <v>36200478</v>
      </c>
      <c r="AY82">
        <v>1</v>
      </c>
      <c r="AZ82">
        <v>0</v>
      </c>
      <c r="BA82">
        <v>83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Y82*Source!I46</f>
        <v>0.71299999999999997</v>
      </c>
      <c r="CY82">
        <f>AD82</f>
        <v>0</v>
      </c>
      <c r="CZ82">
        <f>AH82</f>
        <v>0</v>
      </c>
      <c r="DA82">
        <f>AL82</f>
        <v>1</v>
      </c>
      <c r="DB82">
        <f t="shared" si="4"/>
        <v>0</v>
      </c>
      <c r="DC82">
        <f t="shared" si="5"/>
        <v>0</v>
      </c>
    </row>
    <row r="83" spans="1:107" x14ac:dyDescent="0.2">
      <c r="A83">
        <f>ROW(Source!A46)</f>
        <v>46</v>
      </c>
      <c r="B83">
        <v>36050692</v>
      </c>
      <c r="C83">
        <v>36200467</v>
      </c>
      <c r="D83">
        <v>32904730</v>
      </c>
      <c r="E83">
        <v>1</v>
      </c>
      <c r="F83">
        <v>1</v>
      </c>
      <c r="G83">
        <v>28875167</v>
      </c>
      <c r="H83">
        <v>2</v>
      </c>
      <c r="I83" t="s">
        <v>314</v>
      </c>
      <c r="J83" t="s">
        <v>315</v>
      </c>
      <c r="K83" t="s">
        <v>316</v>
      </c>
      <c r="L83">
        <v>1368</v>
      </c>
      <c r="N83">
        <v>1011</v>
      </c>
      <c r="O83" t="s">
        <v>191</v>
      </c>
      <c r="P83" t="s">
        <v>191</v>
      </c>
      <c r="Q83">
        <v>1</v>
      </c>
      <c r="W83">
        <v>0</v>
      </c>
      <c r="X83">
        <v>-1790811205</v>
      </c>
      <c r="Y83">
        <v>2.95</v>
      </c>
      <c r="AA83">
        <v>0</v>
      </c>
      <c r="AB83">
        <v>590.82000000000005</v>
      </c>
      <c r="AC83">
        <v>320.60000000000002</v>
      </c>
      <c r="AD83">
        <v>0</v>
      </c>
      <c r="AE83">
        <v>0</v>
      </c>
      <c r="AF83">
        <v>590.82000000000005</v>
      </c>
      <c r="AG83">
        <v>320.60000000000002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2.95</v>
      </c>
      <c r="AU83" t="s">
        <v>3</v>
      </c>
      <c r="AV83">
        <v>0</v>
      </c>
      <c r="AW83">
        <v>2</v>
      </c>
      <c r="AX83">
        <v>36200479</v>
      </c>
      <c r="AY83">
        <v>1</v>
      </c>
      <c r="AZ83">
        <v>0</v>
      </c>
      <c r="BA83">
        <v>84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Y83*Source!I46</f>
        <v>2.9499999999999998E-2</v>
      </c>
      <c r="CY83">
        <f>AB83</f>
        <v>590.82000000000005</v>
      </c>
      <c r="CZ83">
        <f>AF83</f>
        <v>590.82000000000005</v>
      </c>
      <c r="DA83">
        <f>AJ83</f>
        <v>1</v>
      </c>
      <c r="DB83">
        <f t="shared" si="4"/>
        <v>1742.92</v>
      </c>
      <c r="DC83">
        <f t="shared" si="5"/>
        <v>945.77</v>
      </c>
    </row>
    <row r="84" spans="1:107" x14ac:dyDescent="0.2">
      <c r="A84">
        <f>ROW(Source!A46)</f>
        <v>46</v>
      </c>
      <c r="B84">
        <v>36050692</v>
      </c>
      <c r="C84">
        <v>36200467</v>
      </c>
      <c r="D84">
        <v>32905161</v>
      </c>
      <c r="E84">
        <v>1</v>
      </c>
      <c r="F84">
        <v>1</v>
      </c>
      <c r="G84">
        <v>28875167</v>
      </c>
      <c r="H84">
        <v>2</v>
      </c>
      <c r="I84" t="s">
        <v>198</v>
      </c>
      <c r="J84" t="s">
        <v>199</v>
      </c>
      <c r="K84" t="s">
        <v>200</v>
      </c>
      <c r="L84">
        <v>1368</v>
      </c>
      <c r="N84">
        <v>1011</v>
      </c>
      <c r="O84" t="s">
        <v>191</v>
      </c>
      <c r="P84" t="s">
        <v>191</v>
      </c>
      <c r="Q84">
        <v>1</v>
      </c>
      <c r="W84">
        <v>0</v>
      </c>
      <c r="X84">
        <v>1271711505</v>
      </c>
      <c r="Y84">
        <v>5.9</v>
      </c>
      <c r="AA84">
        <v>0</v>
      </c>
      <c r="AB84">
        <v>4.97</v>
      </c>
      <c r="AC84">
        <v>0.85</v>
      </c>
      <c r="AD84">
        <v>0</v>
      </c>
      <c r="AE84">
        <v>0</v>
      </c>
      <c r="AF84">
        <v>4.97</v>
      </c>
      <c r="AG84">
        <v>0.85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5.9</v>
      </c>
      <c r="AU84" t="s">
        <v>3</v>
      </c>
      <c r="AV84">
        <v>0</v>
      </c>
      <c r="AW84">
        <v>2</v>
      </c>
      <c r="AX84">
        <v>36200480</v>
      </c>
      <c r="AY84">
        <v>1</v>
      </c>
      <c r="AZ84">
        <v>0</v>
      </c>
      <c r="BA84">
        <v>85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Y84*Source!I46</f>
        <v>5.8999999999999997E-2</v>
      </c>
      <c r="CY84">
        <f>AB84</f>
        <v>4.97</v>
      </c>
      <c r="CZ84">
        <f>AF84</f>
        <v>4.97</v>
      </c>
      <c r="DA84">
        <f>AJ84</f>
        <v>1</v>
      </c>
      <c r="DB84">
        <f t="shared" si="4"/>
        <v>29.32</v>
      </c>
      <c r="DC84">
        <f t="shared" si="5"/>
        <v>5.0199999999999996</v>
      </c>
    </row>
    <row r="85" spans="1:107" x14ac:dyDescent="0.2">
      <c r="A85">
        <f>ROW(Source!A46)</f>
        <v>46</v>
      </c>
      <c r="B85">
        <v>36050692</v>
      </c>
      <c r="C85">
        <v>36200467</v>
      </c>
      <c r="D85">
        <v>32904566</v>
      </c>
      <c r="E85">
        <v>1</v>
      </c>
      <c r="F85">
        <v>1</v>
      </c>
      <c r="G85">
        <v>28875167</v>
      </c>
      <c r="H85">
        <v>2</v>
      </c>
      <c r="I85" t="s">
        <v>317</v>
      </c>
      <c r="J85" t="s">
        <v>318</v>
      </c>
      <c r="K85" t="s">
        <v>319</v>
      </c>
      <c r="L85">
        <v>1368</v>
      </c>
      <c r="N85">
        <v>1011</v>
      </c>
      <c r="O85" t="s">
        <v>191</v>
      </c>
      <c r="P85" t="s">
        <v>191</v>
      </c>
      <c r="Q85">
        <v>1</v>
      </c>
      <c r="W85">
        <v>0</v>
      </c>
      <c r="X85">
        <v>1462481259</v>
      </c>
      <c r="Y85">
        <v>2.9</v>
      </c>
      <c r="AA85">
        <v>0</v>
      </c>
      <c r="AB85">
        <v>706.87</v>
      </c>
      <c r="AC85">
        <v>404.58</v>
      </c>
      <c r="AD85">
        <v>0</v>
      </c>
      <c r="AE85">
        <v>0</v>
      </c>
      <c r="AF85">
        <v>706.87</v>
      </c>
      <c r="AG85">
        <v>404.58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2.9</v>
      </c>
      <c r="AU85" t="s">
        <v>3</v>
      </c>
      <c r="AV85">
        <v>0</v>
      </c>
      <c r="AW85">
        <v>2</v>
      </c>
      <c r="AX85">
        <v>36200481</v>
      </c>
      <c r="AY85">
        <v>1</v>
      </c>
      <c r="AZ85">
        <v>0</v>
      </c>
      <c r="BA85">
        <v>86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Y85*Source!I46</f>
        <v>2.9000000000000001E-2</v>
      </c>
      <c r="CY85">
        <f>AB85</f>
        <v>706.87</v>
      </c>
      <c r="CZ85">
        <f>AF85</f>
        <v>706.87</v>
      </c>
      <c r="DA85">
        <f>AJ85</f>
        <v>1</v>
      </c>
      <c r="DB85">
        <f t="shared" si="4"/>
        <v>2049.92</v>
      </c>
      <c r="DC85">
        <f t="shared" si="5"/>
        <v>1173.28</v>
      </c>
    </row>
    <row r="86" spans="1:107" x14ac:dyDescent="0.2">
      <c r="A86">
        <f>ROW(Source!A46)</f>
        <v>46</v>
      </c>
      <c r="B86">
        <v>36050692</v>
      </c>
      <c r="C86">
        <v>36200467</v>
      </c>
      <c r="D86">
        <v>32905274</v>
      </c>
      <c r="E86">
        <v>1</v>
      </c>
      <c r="F86">
        <v>1</v>
      </c>
      <c r="G86">
        <v>28875167</v>
      </c>
      <c r="H86">
        <v>3</v>
      </c>
      <c r="I86" t="s">
        <v>320</v>
      </c>
      <c r="J86" t="s">
        <v>321</v>
      </c>
      <c r="K86" t="s">
        <v>322</v>
      </c>
      <c r="L86">
        <v>1348</v>
      </c>
      <c r="N86">
        <v>1009</v>
      </c>
      <c r="O86" t="s">
        <v>237</v>
      </c>
      <c r="P86" t="s">
        <v>237</v>
      </c>
      <c r="Q86">
        <v>1000</v>
      </c>
      <c r="W86">
        <v>0</v>
      </c>
      <c r="X86">
        <v>1153100054</v>
      </c>
      <c r="Y86">
        <v>7.0000000000000007E-2</v>
      </c>
      <c r="AA86">
        <v>17065.79</v>
      </c>
      <c r="AB86">
        <v>0</v>
      </c>
      <c r="AC86">
        <v>0</v>
      </c>
      <c r="AD86">
        <v>0</v>
      </c>
      <c r="AE86">
        <v>17065.79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3</v>
      </c>
      <c r="AT86">
        <v>7.0000000000000007E-2</v>
      </c>
      <c r="AU86" t="s">
        <v>3</v>
      </c>
      <c r="AV86">
        <v>0</v>
      </c>
      <c r="AW86">
        <v>2</v>
      </c>
      <c r="AX86">
        <v>36200482</v>
      </c>
      <c r="AY86">
        <v>1</v>
      </c>
      <c r="AZ86">
        <v>0</v>
      </c>
      <c r="BA86">
        <v>87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Y86*Source!I46</f>
        <v>6.9999999999999999E-4</v>
      </c>
      <c r="CY86">
        <f>AA86</f>
        <v>17065.79</v>
      </c>
      <c r="CZ86">
        <f>AE86</f>
        <v>17065.79</v>
      </c>
      <c r="DA86">
        <f>AI86</f>
        <v>1</v>
      </c>
      <c r="DB86">
        <f t="shared" si="4"/>
        <v>1194.6099999999999</v>
      </c>
      <c r="DC86">
        <f t="shared" si="5"/>
        <v>0</v>
      </c>
    </row>
    <row r="87" spans="1:107" x14ac:dyDescent="0.2">
      <c r="A87">
        <f>ROW(Source!A46)</f>
        <v>46</v>
      </c>
      <c r="B87">
        <v>36050692</v>
      </c>
      <c r="C87">
        <v>36200467</v>
      </c>
      <c r="D87">
        <v>32908181</v>
      </c>
      <c r="E87">
        <v>1</v>
      </c>
      <c r="F87">
        <v>1</v>
      </c>
      <c r="G87">
        <v>28875167</v>
      </c>
      <c r="H87">
        <v>3</v>
      </c>
      <c r="I87" t="s">
        <v>323</v>
      </c>
      <c r="J87" t="s">
        <v>324</v>
      </c>
      <c r="K87" t="s">
        <v>325</v>
      </c>
      <c r="L87">
        <v>1348</v>
      </c>
      <c r="N87">
        <v>1009</v>
      </c>
      <c r="O87" t="s">
        <v>237</v>
      </c>
      <c r="P87" t="s">
        <v>237</v>
      </c>
      <c r="Q87">
        <v>1000</v>
      </c>
      <c r="W87">
        <v>0</v>
      </c>
      <c r="X87">
        <v>-1367729105</v>
      </c>
      <c r="Y87">
        <v>11.9</v>
      </c>
      <c r="AA87">
        <v>2479.1799999999998</v>
      </c>
      <c r="AB87">
        <v>0</v>
      </c>
      <c r="AC87">
        <v>0</v>
      </c>
      <c r="AD87">
        <v>0</v>
      </c>
      <c r="AE87">
        <v>2479.1799999999998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0</v>
      </c>
      <c r="AQ87">
        <v>0</v>
      </c>
      <c r="AR87">
        <v>0</v>
      </c>
      <c r="AS87" t="s">
        <v>3</v>
      </c>
      <c r="AT87">
        <v>11.9</v>
      </c>
      <c r="AU87" t="s">
        <v>3</v>
      </c>
      <c r="AV87">
        <v>0</v>
      </c>
      <c r="AW87">
        <v>2</v>
      </c>
      <c r="AX87">
        <v>36200483</v>
      </c>
      <c r="AY87">
        <v>1</v>
      </c>
      <c r="AZ87">
        <v>0</v>
      </c>
      <c r="BA87">
        <v>88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Y87*Source!I46</f>
        <v>0.11899999999999999</v>
      </c>
      <c r="CY87">
        <f>AA87</f>
        <v>2479.1799999999998</v>
      </c>
      <c r="CZ87">
        <f>AE87</f>
        <v>2479.1799999999998</v>
      </c>
      <c r="DA87">
        <f>AI87</f>
        <v>1</v>
      </c>
      <c r="DB87">
        <f t="shared" si="4"/>
        <v>29502.240000000002</v>
      </c>
      <c r="DC87">
        <f t="shared" si="5"/>
        <v>0</v>
      </c>
    </row>
    <row r="88" spans="1:107" x14ac:dyDescent="0.2">
      <c r="A88">
        <f>ROW(Source!A46)</f>
        <v>46</v>
      </c>
      <c r="B88">
        <v>36050692</v>
      </c>
      <c r="C88">
        <v>36200467</v>
      </c>
      <c r="D88">
        <v>32895126</v>
      </c>
      <c r="E88">
        <v>28875167</v>
      </c>
      <c r="F88">
        <v>1</v>
      </c>
      <c r="G88">
        <v>28875167</v>
      </c>
      <c r="H88">
        <v>3</v>
      </c>
      <c r="I88" t="s">
        <v>326</v>
      </c>
      <c r="J88" t="s">
        <v>3</v>
      </c>
      <c r="K88" t="s">
        <v>327</v>
      </c>
      <c r="L88">
        <v>1348</v>
      </c>
      <c r="N88">
        <v>1009</v>
      </c>
      <c r="O88" t="s">
        <v>237</v>
      </c>
      <c r="P88" t="s">
        <v>237</v>
      </c>
      <c r="Q88">
        <v>1000</v>
      </c>
      <c r="W88">
        <v>0</v>
      </c>
      <c r="X88">
        <v>1489638031</v>
      </c>
      <c r="Y88">
        <v>12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12</v>
      </c>
      <c r="AU88" t="s">
        <v>3</v>
      </c>
      <c r="AV88">
        <v>0</v>
      </c>
      <c r="AW88">
        <v>2</v>
      </c>
      <c r="AX88">
        <v>36200484</v>
      </c>
      <c r="AY88">
        <v>1</v>
      </c>
      <c r="AZ88">
        <v>0</v>
      </c>
      <c r="BA88">
        <v>89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Y88*Source!I46</f>
        <v>0.12</v>
      </c>
      <c r="CY88">
        <f>AA88</f>
        <v>0</v>
      </c>
      <c r="CZ88">
        <f>AE88</f>
        <v>0</v>
      </c>
      <c r="DA88">
        <f>AI88</f>
        <v>1</v>
      </c>
      <c r="DB88">
        <f t="shared" si="4"/>
        <v>0</v>
      </c>
      <c r="DC88">
        <f t="shared" si="5"/>
        <v>0</v>
      </c>
    </row>
    <row r="89" spans="1:107" x14ac:dyDescent="0.2">
      <c r="A89">
        <f>ROW(Source!A47)</f>
        <v>47</v>
      </c>
      <c r="B89">
        <v>36050692</v>
      </c>
      <c r="C89">
        <v>36200487</v>
      </c>
      <c r="D89">
        <v>32893498</v>
      </c>
      <c r="E89">
        <v>28875167</v>
      </c>
      <c r="F89">
        <v>1</v>
      </c>
      <c r="G89">
        <v>28875167</v>
      </c>
      <c r="H89">
        <v>1</v>
      </c>
      <c r="I89" t="s">
        <v>185</v>
      </c>
      <c r="J89" t="s">
        <v>3</v>
      </c>
      <c r="K89" t="s">
        <v>186</v>
      </c>
      <c r="L89">
        <v>1191</v>
      </c>
      <c r="N89">
        <v>1013</v>
      </c>
      <c r="O89" t="s">
        <v>187</v>
      </c>
      <c r="P89" t="s">
        <v>187</v>
      </c>
      <c r="Q89">
        <v>1</v>
      </c>
      <c r="W89">
        <v>0</v>
      </c>
      <c r="X89">
        <v>476480486</v>
      </c>
      <c r="Y89">
        <v>0.05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3</v>
      </c>
      <c r="AT89">
        <v>0.05</v>
      </c>
      <c r="AU89" t="s">
        <v>3</v>
      </c>
      <c r="AV89">
        <v>1</v>
      </c>
      <c r="AW89">
        <v>2</v>
      </c>
      <c r="AX89">
        <v>36200488</v>
      </c>
      <c r="AY89">
        <v>1</v>
      </c>
      <c r="AZ89">
        <v>0</v>
      </c>
      <c r="BA89">
        <v>90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Y89*Source!I47</f>
        <v>5.0000000000000001E-4</v>
      </c>
      <c r="CY89">
        <f>AD89</f>
        <v>0</v>
      </c>
      <c r="CZ89">
        <f>AH89</f>
        <v>0</v>
      </c>
      <c r="DA89">
        <f>AL89</f>
        <v>1</v>
      </c>
      <c r="DB89">
        <f t="shared" si="4"/>
        <v>0</v>
      </c>
      <c r="DC89">
        <f t="shared" si="5"/>
        <v>0</v>
      </c>
    </row>
    <row r="90" spans="1:107" x14ac:dyDescent="0.2">
      <c r="A90">
        <f>ROW(Source!A47)</f>
        <v>47</v>
      </c>
      <c r="B90">
        <v>36050692</v>
      </c>
      <c r="C90">
        <v>36200487</v>
      </c>
      <c r="D90">
        <v>32907522</v>
      </c>
      <c r="E90">
        <v>1</v>
      </c>
      <c r="F90">
        <v>1</v>
      </c>
      <c r="G90">
        <v>28875167</v>
      </c>
      <c r="H90">
        <v>3</v>
      </c>
      <c r="I90" t="s">
        <v>328</v>
      </c>
      <c r="J90" t="s">
        <v>329</v>
      </c>
      <c r="K90" t="s">
        <v>330</v>
      </c>
      <c r="L90">
        <v>1354</v>
      </c>
      <c r="N90">
        <v>1010</v>
      </c>
      <c r="O90" t="s">
        <v>47</v>
      </c>
      <c r="P90" t="s">
        <v>47</v>
      </c>
      <c r="Q90">
        <v>1</v>
      </c>
      <c r="W90">
        <v>0</v>
      </c>
      <c r="X90">
        <v>-296692066</v>
      </c>
      <c r="Y90">
        <v>0.1</v>
      </c>
      <c r="AA90">
        <v>4.5199999999999996</v>
      </c>
      <c r="AB90">
        <v>0</v>
      </c>
      <c r="AC90">
        <v>0</v>
      </c>
      <c r="AD90">
        <v>0</v>
      </c>
      <c r="AE90">
        <v>4.5199999999999996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0.1</v>
      </c>
      <c r="AU90" t="s">
        <v>3</v>
      </c>
      <c r="AV90">
        <v>0</v>
      </c>
      <c r="AW90">
        <v>2</v>
      </c>
      <c r="AX90">
        <v>36200489</v>
      </c>
      <c r="AY90">
        <v>1</v>
      </c>
      <c r="AZ90">
        <v>0</v>
      </c>
      <c r="BA90">
        <v>91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Y90*Source!I47</f>
        <v>1E-3</v>
      </c>
      <c r="CY90">
        <f>AA90</f>
        <v>4.5199999999999996</v>
      </c>
      <c r="CZ90">
        <f>AE90</f>
        <v>4.5199999999999996</v>
      </c>
      <c r="DA90">
        <f>AI90</f>
        <v>1</v>
      </c>
      <c r="DB90">
        <f t="shared" si="4"/>
        <v>0.45</v>
      </c>
      <c r="DC90">
        <f t="shared" si="5"/>
        <v>0</v>
      </c>
    </row>
    <row r="91" spans="1:107" x14ac:dyDescent="0.2">
      <c r="A91">
        <f>ROW(Source!A48)</f>
        <v>48</v>
      </c>
      <c r="B91">
        <v>36050692</v>
      </c>
      <c r="C91">
        <v>36200490</v>
      </c>
      <c r="D91">
        <v>32893498</v>
      </c>
      <c r="E91">
        <v>28875167</v>
      </c>
      <c r="F91">
        <v>1</v>
      </c>
      <c r="G91">
        <v>28875167</v>
      </c>
      <c r="H91">
        <v>1</v>
      </c>
      <c r="I91" t="s">
        <v>185</v>
      </c>
      <c r="J91" t="s">
        <v>3</v>
      </c>
      <c r="K91" t="s">
        <v>186</v>
      </c>
      <c r="L91">
        <v>1191</v>
      </c>
      <c r="N91">
        <v>1013</v>
      </c>
      <c r="O91" t="s">
        <v>187</v>
      </c>
      <c r="P91" t="s">
        <v>187</v>
      </c>
      <c r="Q91">
        <v>1</v>
      </c>
      <c r="W91">
        <v>0</v>
      </c>
      <c r="X91">
        <v>476480486</v>
      </c>
      <c r="Y91">
        <v>7.4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7.4</v>
      </c>
      <c r="AU91" t="s">
        <v>3</v>
      </c>
      <c r="AV91">
        <v>1</v>
      </c>
      <c r="AW91">
        <v>2</v>
      </c>
      <c r="AX91">
        <v>36200491</v>
      </c>
      <c r="AY91">
        <v>1</v>
      </c>
      <c r="AZ91">
        <v>0</v>
      </c>
      <c r="BA91">
        <v>92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Y91*Source!I48</f>
        <v>7.3999999999999996E-2</v>
      </c>
      <c r="CY91">
        <f>AD91</f>
        <v>0</v>
      </c>
      <c r="CZ91">
        <f>AH91</f>
        <v>0</v>
      </c>
      <c r="DA91">
        <f>AL91</f>
        <v>1</v>
      </c>
      <c r="DB91">
        <f t="shared" si="4"/>
        <v>0</v>
      </c>
      <c r="DC91">
        <f t="shared" si="5"/>
        <v>0</v>
      </c>
    </row>
    <row r="92" spans="1:107" x14ac:dyDescent="0.2">
      <c r="A92">
        <f>ROW(Source!A48)</f>
        <v>48</v>
      </c>
      <c r="B92">
        <v>36050692</v>
      </c>
      <c r="C92">
        <v>36200490</v>
      </c>
      <c r="D92">
        <v>32904591</v>
      </c>
      <c r="E92">
        <v>1</v>
      </c>
      <c r="F92">
        <v>1</v>
      </c>
      <c r="G92">
        <v>28875167</v>
      </c>
      <c r="H92">
        <v>2</v>
      </c>
      <c r="I92" t="s">
        <v>331</v>
      </c>
      <c r="J92" t="s">
        <v>332</v>
      </c>
      <c r="K92" t="s">
        <v>333</v>
      </c>
      <c r="L92">
        <v>1368</v>
      </c>
      <c r="N92">
        <v>1011</v>
      </c>
      <c r="O92" t="s">
        <v>191</v>
      </c>
      <c r="P92" t="s">
        <v>191</v>
      </c>
      <c r="Q92">
        <v>1</v>
      </c>
      <c r="W92">
        <v>0</v>
      </c>
      <c r="X92">
        <v>448239771</v>
      </c>
      <c r="Y92">
        <v>0.7</v>
      </c>
      <c r="AA92">
        <v>0</v>
      </c>
      <c r="AB92">
        <v>952.61</v>
      </c>
      <c r="AC92">
        <v>422.68</v>
      </c>
      <c r="AD92">
        <v>0</v>
      </c>
      <c r="AE92">
        <v>0</v>
      </c>
      <c r="AF92">
        <v>952.61</v>
      </c>
      <c r="AG92">
        <v>422.68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0.7</v>
      </c>
      <c r="AU92" t="s">
        <v>3</v>
      </c>
      <c r="AV92">
        <v>0</v>
      </c>
      <c r="AW92">
        <v>2</v>
      </c>
      <c r="AX92">
        <v>36200492</v>
      </c>
      <c r="AY92">
        <v>1</v>
      </c>
      <c r="AZ92">
        <v>0</v>
      </c>
      <c r="BA92">
        <v>93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Y92*Source!I48</f>
        <v>7.0000000000000001E-3</v>
      </c>
      <c r="CY92">
        <f>AB92</f>
        <v>952.61</v>
      </c>
      <c r="CZ92">
        <f>AF92</f>
        <v>952.61</v>
      </c>
      <c r="DA92">
        <f>AJ92</f>
        <v>1</v>
      </c>
      <c r="DB92">
        <f t="shared" si="4"/>
        <v>666.83</v>
      </c>
      <c r="DC92">
        <f t="shared" si="5"/>
        <v>295.88</v>
      </c>
    </row>
    <row r="93" spans="1:107" x14ac:dyDescent="0.2">
      <c r="A93">
        <f>ROW(Source!A48)</f>
        <v>48</v>
      </c>
      <c r="B93">
        <v>36050692</v>
      </c>
      <c r="C93">
        <v>36200490</v>
      </c>
      <c r="D93">
        <v>32906397</v>
      </c>
      <c r="E93">
        <v>1</v>
      </c>
      <c r="F93">
        <v>1</v>
      </c>
      <c r="G93">
        <v>28875167</v>
      </c>
      <c r="H93">
        <v>3</v>
      </c>
      <c r="I93" t="s">
        <v>244</v>
      </c>
      <c r="J93" t="s">
        <v>245</v>
      </c>
      <c r="K93" t="s">
        <v>246</v>
      </c>
      <c r="L93">
        <v>1339</v>
      </c>
      <c r="N93">
        <v>1007</v>
      </c>
      <c r="O93" t="s">
        <v>23</v>
      </c>
      <c r="P93" t="s">
        <v>23</v>
      </c>
      <c r="Q93">
        <v>1</v>
      </c>
      <c r="W93">
        <v>0</v>
      </c>
      <c r="X93">
        <v>77625928</v>
      </c>
      <c r="Y93">
        <v>0.05</v>
      </c>
      <c r="AA93">
        <v>570.52</v>
      </c>
      <c r="AB93">
        <v>0</v>
      </c>
      <c r="AC93">
        <v>0</v>
      </c>
      <c r="AD93">
        <v>0</v>
      </c>
      <c r="AE93">
        <v>570.52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0.05</v>
      </c>
      <c r="AU93" t="s">
        <v>3</v>
      </c>
      <c r="AV93">
        <v>0</v>
      </c>
      <c r="AW93">
        <v>2</v>
      </c>
      <c r="AX93">
        <v>36200494</v>
      </c>
      <c r="AY93">
        <v>1</v>
      </c>
      <c r="AZ93">
        <v>0</v>
      </c>
      <c r="BA93">
        <v>94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Y93*Source!I48</f>
        <v>5.0000000000000001E-4</v>
      </c>
      <c r="CY93">
        <f>AA93</f>
        <v>570.52</v>
      </c>
      <c r="CZ93">
        <f>AE93</f>
        <v>570.52</v>
      </c>
      <c r="DA93">
        <f>AI93</f>
        <v>1</v>
      </c>
      <c r="DB93">
        <f t="shared" si="4"/>
        <v>28.53</v>
      </c>
      <c r="DC93">
        <f t="shared" si="5"/>
        <v>0</v>
      </c>
    </row>
    <row r="94" spans="1:107" x14ac:dyDescent="0.2">
      <c r="A94">
        <f>ROW(Source!A48)</f>
        <v>48</v>
      </c>
      <c r="B94">
        <v>36050692</v>
      </c>
      <c r="C94">
        <v>36200490</v>
      </c>
      <c r="D94">
        <v>32905275</v>
      </c>
      <c r="E94">
        <v>1</v>
      </c>
      <c r="F94">
        <v>1</v>
      </c>
      <c r="G94">
        <v>28875167</v>
      </c>
      <c r="H94">
        <v>3</v>
      </c>
      <c r="I94" t="s">
        <v>334</v>
      </c>
      <c r="J94" t="s">
        <v>335</v>
      </c>
      <c r="K94" t="s">
        <v>336</v>
      </c>
      <c r="L94">
        <v>1348</v>
      </c>
      <c r="N94">
        <v>1009</v>
      </c>
      <c r="O94" t="s">
        <v>237</v>
      </c>
      <c r="P94" t="s">
        <v>237</v>
      </c>
      <c r="Q94">
        <v>1000</v>
      </c>
      <c r="W94">
        <v>0</v>
      </c>
      <c r="X94">
        <v>1640057296</v>
      </c>
      <c r="Y94">
        <v>0.09</v>
      </c>
      <c r="AA94">
        <v>15617.94</v>
      </c>
      <c r="AB94">
        <v>0</v>
      </c>
      <c r="AC94">
        <v>0</v>
      </c>
      <c r="AD94">
        <v>0</v>
      </c>
      <c r="AE94">
        <v>15617.94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0.09</v>
      </c>
      <c r="AU94" t="s">
        <v>3</v>
      </c>
      <c r="AV94">
        <v>0</v>
      </c>
      <c r="AW94">
        <v>2</v>
      </c>
      <c r="AX94">
        <v>36200493</v>
      </c>
      <c r="AY94">
        <v>1</v>
      </c>
      <c r="AZ94">
        <v>0</v>
      </c>
      <c r="BA94">
        <v>95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Y94*Source!I48</f>
        <v>8.9999999999999998E-4</v>
      </c>
      <c r="CY94">
        <f>AA94</f>
        <v>15617.94</v>
      </c>
      <c r="CZ94">
        <f>AE94</f>
        <v>15617.94</v>
      </c>
      <c r="DA94">
        <f>AI94</f>
        <v>1</v>
      </c>
      <c r="DB94">
        <f t="shared" si="4"/>
        <v>1405.61</v>
      </c>
      <c r="DC94">
        <f t="shared" si="5"/>
        <v>0</v>
      </c>
    </row>
    <row r="95" spans="1:107" x14ac:dyDescent="0.2">
      <c r="A95">
        <f>ROW(Source!A49)</f>
        <v>49</v>
      </c>
      <c r="B95">
        <v>36050692</v>
      </c>
      <c r="C95">
        <v>36200495</v>
      </c>
      <c r="D95">
        <v>32905073</v>
      </c>
      <c r="E95">
        <v>1</v>
      </c>
      <c r="F95">
        <v>1</v>
      </c>
      <c r="G95">
        <v>28875167</v>
      </c>
      <c r="H95">
        <v>2</v>
      </c>
      <c r="I95" t="s">
        <v>337</v>
      </c>
      <c r="J95" t="s">
        <v>338</v>
      </c>
      <c r="K95" t="s">
        <v>339</v>
      </c>
      <c r="L95">
        <v>1368</v>
      </c>
      <c r="N95">
        <v>1011</v>
      </c>
      <c r="O95" t="s">
        <v>191</v>
      </c>
      <c r="P95" t="s">
        <v>191</v>
      </c>
      <c r="Q95">
        <v>1</v>
      </c>
      <c r="W95">
        <v>0</v>
      </c>
      <c r="X95">
        <v>2101260274</v>
      </c>
      <c r="Y95">
        <v>0.4</v>
      </c>
      <c r="AA95">
        <v>0</v>
      </c>
      <c r="AB95">
        <v>757.59</v>
      </c>
      <c r="AC95">
        <v>277.81</v>
      </c>
      <c r="AD95">
        <v>0</v>
      </c>
      <c r="AE95">
        <v>0</v>
      </c>
      <c r="AF95">
        <v>757.59</v>
      </c>
      <c r="AG95">
        <v>277.81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3</v>
      </c>
      <c r="AT95">
        <v>0.4</v>
      </c>
      <c r="AU95" t="s">
        <v>3</v>
      </c>
      <c r="AV95">
        <v>0</v>
      </c>
      <c r="AW95">
        <v>2</v>
      </c>
      <c r="AX95">
        <v>36200496</v>
      </c>
      <c r="AY95">
        <v>1</v>
      </c>
      <c r="AZ95">
        <v>0</v>
      </c>
      <c r="BA95">
        <v>96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Y95*Source!I49</f>
        <v>4.0000000000000002E-4</v>
      </c>
      <c r="CY95">
        <f>AB95</f>
        <v>757.59</v>
      </c>
      <c r="CZ95">
        <f>AF95</f>
        <v>757.59</v>
      </c>
      <c r="DA95">
        <f>AJ95</f>
        <v>1</v>
      </c>
      <c r="DB95">
        <f t="shared" si="4"/>
        <v>303.04000000000002</v>
      </c>
      <c r="DC95">
        <f t="shared" si="5"/>
        <v>111.12</v>
      </c>
    </row>
    <row r="96" spans="1:107" x14ac:dyDescent="0.2">
      <c r="A96">
        <f>ROW(Source!A49)</f>
        <v>49</v>
      </c>
      <c r="B96">
        <v>36050692</v>
      </c>
      <c r="C96">
        <v>36200495</v>
      </c>
      <c r="D96">
        <v>32907124</v>
      </c>
      <c r="E96">
        <v>1</v>
      </c>
      <c r="F96">
        <v>1</v>
      </c>
      <c r="G96">
        <v>28875167</v>
      </c>
      <c r="H96">
        <v>3</v>
      </c>
      <c r="I96" t="s">
        <v>207</v>
      </c>
      <c r="J96" t="s">
        <v>208</v>
      </c>
      <c r="K96" t="s">
        <v>209</v>
      </c>
      <c r="L96">
        <v>1339</v>
      </c>
      <c r="N96">
        <v>1007</v>
      </c>
      <c r="O96" t="s">
        <v>23</v>
      </c>
      <c r="P96" t="s">
        <v>23</v>
      </c>
      <c r="Q96">
        <v>1</v>
      </c>
      <c r="W96">
        <v>0</v>
      </c>
      <c r="X96">
        <v>2060052217</v>
      </c>
      <c r="Y96">
        <v>0.2</v>
      </c>
      <c r="AA96">
        <v>29.98</v>
      </c>
      <c r="AB96">
        <v>0</v>
      </c>
      <c r="AC96">
        <v>0</v>
      </c>
      <c r="AD96">
        <v>0</v>
      </c>
      <c r="AE96">
        <v>29.98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3</v>
      </c>
      <c r="AT96">
        <v>0.2</v>
      </c>
      <c r="AU96" t="s">
        <v>3</v>
      </c>
      <c r="AV96">
        <v>0</v>
      </c>
      <c r="AW96">
        <v>2</v>
      </c>
      <c r="AX96">
        <v>36200497</v>
      </c>
      <c r="AY96">
        <v>1</v>
      </c>
      <c r="AZ96">
        <v>0</v>
      </c>
      <c r="BA96">
        <v>97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Y96*Source!I49</f>
        <v>2.0000000000000001E-4</v>
      </c>
      <c r="CY96">
        <f>AA96</f>
        <v>29.98</v>
      </c>
      <c r="CZ96">
        <f>AE96</f>
        <v>29.98</v>
      </c>
      <c r="DA96">
        <f>AI96</f>
        <v>1</v>
      </c>
      <c r="DB96">
        <f t="shared" si="4"/>
        <v>6</v>
      </c>
      <c r="DC96">
        <f t="shared" si="5"/>
        <v>0</v>
      </c>
    </row>
    <row r="97" spans="1:107" x14ac:dyDescent="0.2">
      <c r="A97">
        <f>ROW(Source!A50)</f>
        <v>50</v>
      </c>
      <c r="B97">
        <v>36050692</v>
      </c>
      <c r="C97">
        <v>36200498</v>
      </c>
      <c r="D97">
        <v>32893498</v>
      </c>
      <c r="E97">
        <v>28875167</v>
      </c>
      <c r="F97">
        <v>1</v>
      </c>
      <c r="G97">
        <v>28875167</v>
      </c>
      <c r="H97">
        <v>1</v>
      </c>
      <c r="I97" t="s">
        <v>185</v>
      </c>
      <c r="J97" t="s">
        <v>3</v>
      </c>
      <c r="K97" t="s">
        <v>186</v>
      </c>
      <c r="L97">
        <v>1191</v>
      </c>
      <c r="N97">
        <v>1013</v>
      </c>
      <c r="O97" t="s">
        <v>187</v>
      </c>
      <c r="P97" t="s">
        <v>187</v>
      </c>
      <c r="Q97">
        <v>1</v>
      </c>
      <c r="W97">
        <v>0</v>
      </c>
      <c r="X97">
        <v>476480486</v>
      </c>
      <c r="Y97">
        <v>0.23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0.23</v>
      </c>
      <c r="AU97" t="s">
        <v>3</v>
      </c>
      <c r="AV97">
        <v>1</v>
      </c>
      <c r="AW97">
        <v>2</v>
      </c>
      <c r="AX97">
        <v>36200499</v>
      </c>
      <c r="AY97">
        <v>1</v>
      </c>
      <c r="AZ97">
        <v>0</v>
      </c>
      <c r="BA97">
        <v>98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Y97*Source!I50</f>
        <v>2.3E-3</v>
      </c>
      <c r="CY97">
        <f>AD97</f>
        <v>0</v>
      </c>
      <c r="CZ97">
        <f>AH97</f>
        <v>0</v>
      </c>
      <c r="DA97">
        <f>AL97</f>
        <v>1</v>
      </c>
      <c r="DB97">
        <f t="shared" si="4"/>
        <v>0</v>
      </c>
      <c r="DC97">
        <f t="shared" si="5"/>
        <v>0</v>
      </c>
    </row>
    <row r="98" spans="1:107" x14ac:dyDescent="0.2">
      <c r="A98">
        <f>ROW(Source!A50)</f>
        <v>50</v>
      </c>
      <c r="B98">
        <v>36050692</v>
      </c>
      <c r="C98">
        <v>36200498</v>
      </c>
      <c r="D98">
        <v>32907521</v>
      </c>
      <c r="E98">
        <v>1</v>
      </c>
      <c r="F98">
        <v>1</v>
      </c>
      <c r="G98">
        <v>28875167</v>
      </c>
      <c r="H98">
        <v>3</v>
      </c>
      <c r="I98" t="s">
        <v>340</v>
      </c>
      <c r="J98" t="s">
        <v>341</v>
      </c>
      <c r="K98" t="s">
        <v>342</v>
      </c>
      <c r="L98">
        <v>1354</v>
      </c>
      <c r="N98">
        <v>1010</v>
      </c>
      <c r="O98" t="s">
        <v>47</v>
      </c>
      <c r="P98" t="s">
        <v>47</v>
      </c>
      <c r="Q98">
        <v>1</v>
      </c>
      <c r="W98">
        <v>0</v>
      </c>
      <c r="X98">
        <v>-1338426707</v>
      </c>
      <c r="Y98">
        <v>1</v>
      </c>
      <c r="AA98">
        <v>1.55</v>
      </c>
      <c r="AB98">
        <v>0</v>
      </c>
      <c r="AC98">
        <v>0</v>
      </c>
      <c r="AD98">
        <v>0</v>
      </c>
      <c r="AE98">
        <v>1.55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1</v>
      </c>
      <c r="AU98" t="s">
        <v>3</v>
      </c>
      <c r="AV98">
        <v>0</v>
      </c>
      <c r="AW98">
        <v>2</v>
      </c>
      <c r="AX98">
        <v>36200500</v>
      </c>
      <c r="AY98">
        <v>1</v>
      </c>
      <c r="AZ98">
        <v>0</v>
      </c>
      <c r="BA98">
        <v>99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Y98*Source!I50</f>
        <v>0.01</v>
      </c>
      <c r="CY98">
        <f>AA98</f>
        <v>1.55</v>
      </c>
      <c r="CZ98">
        <f>AE98</f>
        <v>1.55</v>
      </c>
      <c r="DA98">
        <f>AI98</f>
        <v>1</v>
      </c>
      <c r="DB98">
        <f t="shared" si="4"/>
        <v>1.55</v>
      </c>
      <c r="DC98">
        <f t="shared" si="5"/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ROW(Source!A24)</f>
        <v>24</v>
      </c>
      <c r="B1">
        <v>36198862</v>
      </c>
      <c r="C1">
        <v>36198861</v>
      </c>
      <c r="D1">
        <v>32893498</v>
      </c>
      <c r="E1">
        <v>28875167</v>
      </c>
      <c r="F1">
        <v>1</v>
      </c>
      <c r="G1">
        <v>28875167</v>
      </c>
      <c r="H1">
        <v>1</v>
      </c>
      <c r="I1" t="s">
        <v>185</v>
      </c>
      <c r="J1" t="s">
        <v>3</v>
      </c>
      <c r="K1" t="s">
        <v>186</v>
      </c>
      <c r="L1">
        <v>1191</v>
      </c>
      <c r="N1">
        <v>1013</v>
      </c>
      <c r="O1" t="s">
        <v>187</v>
      </c>
      <c r="P1" t="s">
        <v>187</v>
      </c>
      <c r="Q1">
        <v>1</v>
      </c>
      <c r="X1">
        <v>1.61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1.61</v>
      </c>
      <c r="AH1">
        <v>2</v>
      </c>
      <c r="AI1">
        <v>36198862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ROW(Source!A24)</f>
        <v>24</v>
      </c>
      <c r="B2">
        <v>36198864</v>
      </c>
      <c r="C2">
        <v>36198861</v>
      </c>
      <c r="D2">
        <v>32904731</v>
      </c>
      <c r="E2">
        <v>1</v>
      </c>
      <c r="F2">
        <v>1</v>
      </c>
      <c r="G2">
        <v>28875167</v>
      </c>
      <c r="H2">
        <v>2</v>
      </c>
      <c r="I2" t="s">
        <v>188</v>
      </c>
      <c r="J2" t="s">
        <v>189</v>
      </c>
      <c r="K2" t="s">
        <v>190</v>
      </c>
      <c r="L2">
        <v>1368</v>
      </c>
      <c r="N2">
        <v>1011</v>
      </c>
      <c r="O2" t="s">
        <v>191</v>
      </c>
      <c r="P2" t="s">
        <v>191</v>
      </c>
      <c r="Q2">
        <v>1</v>
      </c>
      <c r="X2">
        <v>0.09</v>
      </c>
      <c r="Y2">
        <v>0</v>
      </c>
      <c r="Z2">
        <v>712.78</v>
      </c>
      <c r="AA2">
        <v>332.33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0.09</v>
      </c>
      <c r="AH2">
        <v>2</v>
      </c>
      <c r="AI2">
        <v>36198864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ROW(Source!A24)</f>
        <v>24</v>
      </c>
      <c r="B3">
        <v>36198863</v>
      </c>
      <c r="C3">
        <v>36198861</v>
      </c>
      <c r="D3">
        <v>32904397</v>
      </c>
      <c r="E3">
        <v>1</v>
      </c>
      <c r="F3">
        <v>1</v>
      </c>
      <c r="G3">
        <v>28875167</v>
      </c>
      <c r="H3">
        <v>2</v>
      </c>
      <c r="I3" t="s">
        <v>192</v>
      </c>
      <c r="J3" t="s">
        <v>193</v>
      </c>
      <c r="K3" t="s">
        <v>194</v>
      </c>
      <c r="L3">
        <v>1368</v>
      </c>
      <c r="N3">
        <v>1011</v>
      </c>
      <c r="O3" t="s">
        <v>191</v>
      </c>
      <c r="P3" t="s">
        <v>191</v>
      </c>
      <c r="Q3">
        <v>1</v>
      </c>
      <c r="X3">
        <v>0.25</v>
      </c>
      <c r="Y3">
        <v>0</v>
      </c>
      <c r="Z3">
        <v>1000.31</v>
      </c>
      <c r="AA3">
        <v>410.58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0.25</v>
      </c>
      <c r="AH3">
        <v>2</v>
      </c>
      <c r="AI3">
        <v>36198863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ROW(Source!A24)</f>
        <v>24</v>
      </c>
      <c r="B4">
        <v>36198865</v>
      </c>
      <c r="C4">
        <v>36198861</v>
      </c>
      <c r="D4">
        <v>32904991</v>
      </c>
      <c r="E4">
        <v>1</v>
      </c>
      <c r="F4">
        <v>1</v>
      </c>
      <c r="G4">
        <v>28875167</v>
      </c>
      <c r="H4">
        <v>2</v>
      </c>
      <c r="I4" t="s">
        <v>195</v>
      </c>
      <c r="J4" t="s">
        <v>196</v>
      </c>
      <c r="K4" t="s">
        <v>197</v>
      </c>
      <c r="L4">
        <v>1368</v>
      </c>
      <c r="N4">
        <v>1011</v>
      </c>
      <c r="O4" t="s">
        <v>191</v>
      </c>
      <c r="P4" t="s">
        <v>191</v>
      </c>
      <c r="Q4">
        <v>1</v>
      </c>
      <c r="X4">
        <v>0.04</v>
      </c>
      <c r="Y4">
        <v>0</v>
      </c>
      <c r="Z4">
        <v>81.45</v>
      </c>
      <c r="AA4">
        <v>3.29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0.04</v>
      </c>
      <c r="AH4">
        <v>2</v>
      </c>
      <c r="AI4">
        <v>36198865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ROW(Source!A24)</f>
        <v>24</v>
      </c>
      <c r="B5">
        <v>36198866</v>
      </c>
      <c r="C5">
        <v>36198861</v>
      </c>
      <c r="D5">
        <v>32905161</v>
      </c>
      <c r="E5">
        <v>1</v>
      </c>
      <c r="F5">
        <v>1</v>
      </c>
      <c r="G5">
        <v>28875167</v>
      </c>
      <c r="H5">
        <v>2</v>
      </c>
      <c r="I5" t="s">
        <v>198</v>
      </c>
      <c r="J5" t="s">
        <v>199</v>
      </c>
      <c r="K5" t="s">
        <v>200</v>
      </c>
      <c r="L5">
        <v>1368</v>
      </c>
      <c r="N5">
        <v>1011</v>
      </c>
      <c r="O5" t="s">
        <v>191</v>
      </c>
      <c r="P5" t="s">
        <v>191</v>
      </c>
      <c r="Q5">
        <v>1</v>
      </c>
      <c r="X5">
        <v>0.1</v>
      </c>
      <c r="Y5">
        <v>0</v>
      </c>
      <c r="Z5">
        <v>4.97</v>
      </c>
      <c r="AA5">
        <v>0.85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0.1</v>
      </c>
      <c r="AH5">
        <v>2</v>
      </c>
      <c r="AI5">
        <v>36198866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ROW(Source!A24)</f>
        <v>24</v>
      </c>
      <c r="B6">
        <v>36198867</v>
      </c>
      <c r="C6">
        <v>36198861</v>
      </c>
      <c r="D6">
        <v>32907975</v>
      </c>
      <c r="E6">
        <v>1</v>
      </c>
      <c r="F6">
        <v>1</v>
      </c>
      <c r="G6">
        <v>28875167</v>
      </c>
      <c r="H6">
        <v>3</v>
      </c>
      <c r="I6" t="s">
        <v>201</v>
      </c>
      <c r="J6" t="s">
        <v>202</v>
      </c>
      <c r="K6" t="s">
        <v>203</v>
      </c>
      <c r="L6">
        <v>1339</v>
      </c>
      <c r="N6">
        <v>1007</v>
      </c>
      <c r="O6" t="s">
        <v>23</v>
      </c>
      <c r="P6" t="s">
        <v>23</v>
      </c>
      <c r="Q6">
        <v>1</v>
      </c>
      <c r="X6">
        <v>0.115</v>
      </c>
      <c r="Y6">
        <v>3304.44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0.115</v>
      </c>
      <c r="AH6">
        <v>2</v>
      </c>
      <c r="AI6">
        <v>36198867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ROW(Source!A24)</f>
        <v>24</v>
      </c>
      <c r="B7">
        <v>36198868</v>
      </c>
      <c r="C7">
        <v>36198861</v>
      </c>
      <c r="D7">
        <v>32908055</v>
      </c>
      <c r="E7">
        <v>1</v>
      </c>
      <c r="F7">
        <v>1</v>
      </c>
      <c r="G7">
        <v>28875167</v>
      </c>
      <c r="H7">
        <v>3</v>
      </c>
      <c r="I7" t="s">
        <v>204</v>
      </c>
      <c r="J7" t="s">
        <v>205</v>
      </c>
      <c r="K7" t="s">
        <v>206</v>
      </c>
      <c r="L7">
        <v>1339</v>
      </c>
      <c r="N7">
        <v>1007</v>
      </c>
      <c r="O7" t="s">
        <v>23</v>
      </c>
      <c r="P7" t="s">
        <v>23</v>
      </c>
      <c r="Q7">
        <v>1</v>
      </c>
      <c r="X7">
        <v>5.9999999999999995E-4</v>
      </c>
      <c r="Y7">
        <v>2954.97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5.9999999999999995E-4</v>
      </c>
      <c r="AH7">
        <v>2</v>
      </c>
      <c r="AI7">
        <v>36198868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ROW(Source!A24)</f>
        <v>24</v>
      </c>
      <c r="B8">
        <v>36198869</v>
      </c>
      <c r="C8">
        <v>36198861</v>
      </c>
      <c r="D8">
        <v>32908425</v>
      </c>
      <c r="E8">
        <v>1</v>
      </c>
      <c r="F8">
        <v>1</v>
      </c>
      <c r="G8">
        <v>28875167</v>
      </c>
      <c r="H8">
        <v>3</v>
      </c>
      <c r="I8" t="s">
        <v>21</v>
      </c>
      <c r="J8" t="s">
        <v>24</v>
      </c>
      <c r="K8" t="s">
        <v>22</v>
      </c>
      <c r="L8">
        <v>1339</v>
      </c>
      <c r="N8">
        <v>1007</v>
      </c>
      <c r="O8" t="s">
        <v>23</v>
      </c>
      <c r="P8" t="s">
        <v>23</v>
      </c>
      <c r="Q8">
        <v>1</v>
      </c>
      <c r="X8">
        <v>4.9000000000000002E-2</v>
      </c>
      <c r="Y8">
        <v>5606.68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4.9000000000000002E-2</v>
      </c>
      <c r="AH8">
        <v>2</v>
      </c>
      <c r="AI8">
        <v>36198869</v>
      </c>
      <c r="AJ8">
        <v>9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ROW(Source!A27)</f>
        <v>27</v>
      </c>
      <c r="B9">
        <v>36198933</v>
      </c>
      <c r="C9">
        <v>36198923</v>
      </c>
      <c r="D9">
        <v>32893498</v>
      </c>
      <c r="E9">
        <v>28875167</v>
      </c>
      <c r="F9">
        <v>1</v>
      </c>
      <c r="G9">
        <v>28875167</v>
      </c>
      <c r="H9">
        <v>1</v>
      </c>
      <c r="I9" t="s">
        <v>185</v>
      </c>
      <c r="J9" t="s">
        <v>3</v>
      </c>
      <c r="K9" t="s">
        <v>186</v>
      </c>
      <c r="L9">
        <v>1191</v>
      </c>
      <c r="N9">
        <v>1013</v>
      </c>
      <c r="O9" t="s">
        <v>187</v>
      </c>
      <c r="P9" t="s">
        <v>187</v>
      </c>
      <c r="Q9">
        <v>1</v>
      </c>
      <c r="X9">
        <v>1.61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</v>
      </c>
      <c r="AG9">
        <v>1.61</v>
      </c>
      <c r="AH9">
        <v>2</v>
      </c>
      <c r="AI9">
        <v>36198924</v>
      </c>
      <c r="AJ9">
        <v>10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ROW(Source!A27)</f>
        <v>27</v>
      </c>
      <c r="B10">
        <v>36198935</v>
      </c>
      <c r="C10">
        <v>36198923</v>
      </c>
      <c r="D10">
        <v>32904731</v>
      </c>
      <c r="E10">
        <v>1</v>
      </c>
      <c r="F10">
        <v>1</v>
      </c>
      <c r="G10">
        <v>28875167</v>
      </c>
      <c r="H10">
        <v>2</v>
      </c>
      <c r="I10" t="s">
        <v>188</v>
      </c>
      <c r="J10" t="s">
        <v>189</v>
      </c>
      <c r="K10" t="s">
        <v>190</v>
      </c>
      <c r="L10">
        <v>1368</v>
      </c>
      <c r="N10">
        <v>1011</v>
      </c>
      <c r="O10" t="s">
        <v>191</v>
      </c>
      <c r="P10" t="s">
        <v>191</v>
      </c>
      <c r="Q10">
        <v>1</v>
      </c>
      <c r="X10">
        <v>0.09</v>
      </c>
      <c r="Y10">
        <v>0</v>
      </c>
      <c r="Z10">
        <v>712.78</v>
      </c>
      <c r="AA10">
        <v>332.33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0.09</v>
      </c>
      <c r="AH10">
        <v>2</v>
      </c>
      <c r="AI10">
        <v>36198926</v>
      </c>
      <c r="AJ10">
        <v>11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ROW(Source!A27)</f>
        <v>27</v>
      </c>
      <c r="B11">
        <v>36198934</v>
      </c>
      <c r="C11">
        <v>36198923</v>
      </c>
      <c r="D11">
        <v>32904397</v>
      </c>
      <c r="E11">
        <v>1</v>
      </c>
      <c r="F11">
        <v>1</v>
      </c>
      <c r="G11">
        <v>28875167</v>
      </c>
      <c r="H11">
        <v>2</v>
      </c>
      <c r="I11" t="s">
        <v>192</v>
      </c>
      <c r="J11" t="s">
        <v>193</v>
      </c>
      <c r="K11" t="s">
        <v>194</v>
      </c>
      <c r="L11">
        <v>1368</v>
      </c>
      <c r="N11">
        <v>1011</v>
      </c>
      <c r="O11" t="s">
        <v>191</v>
      </c>
      <c r="P11" t="s">
        <v>191</v>
      </c>
      <c r="Q11">
        <v>1</v>
      </c>
      <c r="X11">
        <v>0.25</v>
      </c>
      <c r="Y11">
        <v>0</v>
      </c>
      <c r="Z11">
        <v>1000.31</v>
      </c>
      <c r="AA11">
        <v>410.58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0.25</v>
      </c>
      <c r="AH11">
        <v>2</v>
      </c>
      <c r="AI11">
        <v>36198925</v>
      </c>
      <c r="AJ11">
        <v>12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ROW(Source!A27)</f>
        <v>27</v>
      </c>
      <c r="B12">
        <v>36198936</v>
      </c>
      <c r="C12">
        <v>36198923</v>
      </c>
      <c r="D12">
        <v>32904991</v>
      </c>
      <c r="E12">
        <v>1</v>
      </c>
      <c r="F12">
        <v>1</v>
      </c>
      <c r="G12">
        <v>28875167</v>
      </c>
      <c r="H12">
        <v>2</v>
      </c>
      <c r="I12" t="s">
        <v>195</v>
      </c>
      <c r="J12" t="s">
        <v>196</v>
      </c>
      <c r="K12" t="s">
        <v>197</v>
      </c>
      <c r="L12">
        <v>1368</v>
      </c>
      <c r="N12">
        <v>1011</v>
      </c>
      <c r="O12" t="s">
        <v>191</v>
      </c>
      <c r="P12" t="s">
        <v>191</v>
      </c>
      <c r="Q12">
        <v>1</v>
      </c>
      <c r="X12">
        <v>0.04</v>
      </c>
      <c r="Y12">
        <v>0</v>
      </c>
      <c r="Z12">
        <v>81.45</v>
      </c>
      <c r="AA12">
        <v>3.29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0.04</v>
      </c>
      <c r="AH12">
        <v>2</v>
      </c>
      <c r="AI12">
        <v>36198927</v>
      </c>
      <c r="AJ12">
        <v>13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ROW(Source!A27)</f>
        <v>27</v>
      </c>
      <c r="B13">
        <v>36198937</v>
      </c>
      <c r="C13">
        <v>36198923</v>
      </c>
      <c r="D13">
        <v>32905161</v>
      </c>
      <c r="E13">
        <v>1</v>
      </c>
      <c r="F13">
        <v>1</v>
      </c>
      <c r="G13">
        <v>28875167</v>
      </c>
      <c r="H13">
        <v>2</v>
      </c>
      <c r="I13" t="s">
        <v>198</v>
      </c>
      <c r="J13" t="s">
        <v>199</v>
      </c>
      <c r="K13" t="s">
        <v>200</v>
      </c>
      <c r="L13">
        <v>1368</v>
      </c>
      <c r="N13">
        <v>1011</v>
      </c>
      <c r="O13" t="s">
        <v>191</v>
      </c>
      <c r="P13" t="s">
        <v>191</v>
      </c>
      <c r="Q13">
        <v>1</v>
      </c>
      <c r="X13">
        <v>0.1</v>
      </c>
      <c r="Y13">
        <v>0</v>
      </c>
      <c r="Z13">
        <v>4.97</v>
      </c>
      <c r="AA13">
        <v>0.85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0.1</v>
      </c>
      <c r="AH13">
        <v>2</v>
      </c>
      <c r="AI13">
        <v>36198928</v>
      </c>
      <c r="AJ13">
        <v>14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ROW(Source!A27)</f>
        <v>27</v>
      </c>
      <c r="B14">
        <v>36198938</v>
      </c>
      <c r="C14">
        <v>36198923</v>
      </c>
      <c r="D14">
        <v>32907975</v>
      </c>
      <c r="E14">
        <v>1</v>
      </c>
      <c r="F14">
        <v>1</v>
      </c>
      <c r="G14">
        <v>28875167</v>
      </c>
      <c r="H14">
        <v>3</v>
      </c>
      <c r="I14" t="s">
        <v>201</v>
      </c>
      <c r="J14" t="s">
        <v>202</v>
      </c>
      <c r="K14" t="s">
        <v>203</v>
      </c>
      <c r="L14">
        <v>1339</v>
      </c>
      <c r="N14">
        <v>1007</v>
      </c>
      <c r="O14" t="s">
        <v>23</v>
      </c>
      <c r="P14" t="s">
        <v>23</v>
      </c>
      <c r="Q14">
        <v>1</v>
      </c>
      <c r="X14">
        <v>0.115</v>
      </c>
      <c r="Y14">
        <v>3304.44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0.115</v>
      </c>
      <c r="AH14">
        <v>2</v>
      </c>
      <c r="AI14">
        <v>36198929</v>
      </c>
      <c r="AJ14">
        <v>15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ROW(Source!A27)</f>
        <v>27</v>
      </c>
      <c r="B15">
        <v>36198939</v>
      </c>
      <c r="C15">
        <v>36198923</v>
      </c>
      <c r="D15">
        <v>32908055</v>
      </c>
      <c r="E15">
        <v>1</v>
      </c>
      <c r="F15">
        <v>1</v>
      </c>
      <c r="G15">
        <v>28875167</v>
      </c>
      <c r="H15">
        <v>3</v>
      </c>
      <c r="I15" t="s">
        <v>204</v>
      </c>
      <c r="J15" t="s">
        <v>205</v>
      </c>
      <c r="K15" t="s">
        <v>206</v>
      </c>
      <c r="L15">
        <v>1339</v>
      </c>
      <c r="N15">
        <v>1007</v>
      </c>
      <c r="O15" t="s">
        <v>23</v>
      </c>
      <c r="P15" t="s">
        <v>23</v>
      </c>
      <c r="Q15">
        <v>1</v>
      </c>
      <c r="X15">
        <v>5.9999999999999995E-4</v>
      </c>
      <c r="Y15">
        <v>2954.97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5.9999999999999995E-4</v>
      </c>
      <c r="AH15">
        <v>2</v>
      </c>
      <c r="AI15">
        <v>36198930</v>
      </c>
      <c r="AJ15">
        <v>16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ROW(Source!A27)</f>
        <v>27</v>
      </c>
      <c r="B16">
        <v>36198940</v>
      </c>
      <c r="C16">
        <v>36198923</v>
      </c>
      <c r="D16">
        <v>32908425</v>
      </c>
      <c r="E16">
        <v>1</v>
      </c>
      <c r="F16">
        <v>1</v>
      </c>
      <c r="G16">
        <v>28875167</v>
      </c>
      <c r="H16">
        <v>3</v>
      </c>
      <c r="I16" t="s">
        <v>21</v>
      </c>
      <c r="J16" t="s">
        <v>24</v>
      </c>
      <c r="K16" t="s">
        <v>22</v>
      </c>
      <c r="L16">
        <v>1339</v>
      </c>
      <c r="N16">
        <v>1007</v>
      </c>
      <c r="O16" t="s">
        <v>23</v>
      </c>
      <c r="P16" t="s">
        <v>23</v>
      </c>
      <c r="Q16">
        <v>1</v>
      </c>
      <c r="X16">
        <v>4.9000000000000002E-2</v>
      </c>
      <c r="Y16">
        <v>5606.68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4.9000000000000002E-2</v>
      </c>
      <c r="AH16">
        <v>2</v>
      </c>
      <c r="AI16">
        <v>36198932</v>
      </c>
      <c r="AJ16">
        <v>18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36198985</v>
      </c>
      <c r="C17">
        <v>36198984</v>
      </c>
      <c r="D17">
        <v>32893498</v>
      </c>
      <c r="E17">
        <v>28875167</v>
      </c>
      <c r="F17">
        <v>1</v>
      </c>
      <c r="G17">
        <v>28875167</v>
      </c>
      <c r="H17">
        <v>1</v>
      </c>
      <c r="I17" t="s">
        <v>185</v>
      </c>
      <c r="J17" t="s">
        <v>3</v>
      </c>
      <c r="K17" t="s">
        <v>186</v>
      </c>
      <c r="L17">
        <v>1191</v>
      </c>
      <c r="N17">
        <v>1013</v>
      </c>
      <c r="O17" t="s">
        <v>187</v>
      </c>
      <c r="P17" t="s">
        <v>187</v>
      </c>
      <c r="Q17">
        <v>1</v>
      </c>
      <c r="X17">
        <v>19.86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19.86</v>
      </c>
      <c r="AH17">
        <v>2</v>
      </c>
      <c r="AI17">
        <v>36198985</v>
      </c>
      <c r="AJ17">
        <v>19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ROW(Source!A31)</f>
        <v>31</v>
      </c>
      <c r="B18">
        <v>36198987</v>
      </c>
      <c r="C18">
        <v>36198986</v>
      </c>
      <c r="D18">
        <v>32893498</v>
      </c>
      <c r="E18">
        <v>28875167</v>
      </c>
      <c r="F18">
        <v>1</v>
      </c>
      <c r="G18">
        <v>28875167</v>
      </c>
      <c r="H18">
        <v>1</v>
      </c>
      <c r="I18" t="s">
        <v>185</v>
      </c>
      <c r="J18" t="s">
        <v>3</v>
      </c>
      <c r="K18" t="s">
        <v>186</v>
      </c>
      <c r="L18">
        <v>1191</v>
      </c>
      <c r="N18">
        <v>1013</v>
      </c>
      <c r="O18" t="s">
        <v>187</v>
      </c>
      <c r="P18" t="s">
        <v>187</v>
      </c>
      <c r="Q18">
        <v>1</v>
      </c>
      <c r="X18">
        <v>6.04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3</v>
      </c>
      <c r="AG18">
        <v>6.04</v>
      </c>
      <c r="AH18">
        <v>2</v>
      </c>
      <c r="AI18">
        <v>36198987</v>
      </c>
      <c r="AJ18">
        <v>20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ROW(Source!A31)</f>
        <v>31</v>
      </c>
      <c r="B19">
        <v>36198988</v>
      </c>
      <c r="C19">
        <v>36198986</v>
      </c>
      <c r="D19">
        <v>32907124</v>
      </c>
      <c r="E19">
        <v>1</v>
      </c>
      <c r="F19">
        <v>1</v>
      </c>
      <c r="G19">
        <v>28875167</v>
      </c>
      <c r="H19">
        <v>3</v>
      </c>
      <c r="I19" t="s">
        <v>207</v>
      </c>
      <c r="J19" t="s">
        <v>208</v>
      </c>
      <c r="K19" t="s">
        <v>209</v>
      </c>
      <c r="L19">
        <v>1339</v>
      </c>
      <c r="N19">
        <v>1007</v>
      </c>
      <c r="O19" t="s">
        <v>23</v>
      </c>
      <c r="P19" t="s">
        <v>23</v>
      </c>
      <c r="Q19">
        <v>1</v>
      </c>
      <c r="X19">
        <v>10</v>
      </c>
      <c r="Y19">
        <v>29.98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10</v>
      </c>
      <c r="AH19">
        <v>2</v>
      </c>
      <c r="AI19">
        <v>36198988</v>
      </c>
      <c r="AJ19">
        <v>21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ROW(Source!A31)</f>
        <v>31</v>
      </c>
      <c r="B20">
        <v>36198989</v>
      </c>
      <c r="C20">
        <v>36198986</v>
      </c>
      <c r="D20">
        <v>32908375</v>
      </c>
      <c r="E20">
        <v>1</v>
      </c>
      <c r="F20">
        <v>1</v>
      </c>
      <c r="G20">
        <v>28875167</v>
      </c>
      <c r="H20">
        <v>3</v>
      </c>
      <c r="I20" t="s">
        <v>210</v>
      </c>
      <c r="J20" t="s">
        <v>211</v>
      </c>
      <c r="K20" t="s">
        <v>212</v>
      </c>
      <c r="L20">
        <v>1346</v>
      </c>
      <c r="N20">
        <v>1009</v>
      </c>
      <c r="O20" t="s">
        <v>107</v>
      </c>
      <c r="P20" t="s">
        <v>107</v>
      </c>
      <c r="Q20">
        <v>1</v>
      </c>
      <c r="X20">
        <v>4</v>
      </c>
      <c r="Y20">
        <v>206.81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4</v>
      </c>
      <c r="AH20">
        <v>2</v>
      </c>
      <c r="AI20">
        <v>36198989</v>
      </c>
      <c r="AJ20">
        <v>22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ROW(Source!A32)</f>
        <v>32</v>
      </c>
      <c r="B21">
        <v>36199147</v>
      </c>
      <c r="C21">
        <v>36199146</v>
      </c>
      <c r="D21">
        <v>32893498</v>
      </c>
      <c r="E21">
        <v>28875167</v>
      </c>
      <c r="F21">
        <v>1</v>
      </c>
      <c r="G21">
        <v>28875167</v>
      </c>
      <c r="H21">
        <v>1</v>
      </c>
      <c r="I21" t="s">
        <v>185</v>
      </c>
      <c r="J21" t="s">
        <v>3</v>
      </c>
      <c r="K21" t="s">
        <v>186</v>
      </c>
      <c r="L21">
        <v>1191</v>
      </c>
      <c r="N21">
        <v>1013</v>
      </c>
      <c r="O21" t="s">
        <v>187</v>
      </c>
      <c r="P21" t="s">
        <v>187</v>
      </c>
      <c r="Q21">
        <v>1</v>
      </c>
      <c r="X21">
        <v>0.8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0.8</v>
      </c>
      <c r="AH21">
        <v>2</v>
      </c>
      <c r="AI21">
        <v>36199147</v>
      </c>
      <c r="AJ21">
        <v>23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ROW(Source!A33)</f>
        <v>33</v>
      </c>
      <c r="B22">
        <v>36199309</v>
      </c>
      <c r="C22">
        <v>36199308</v>
      </c>
      <c r="D22">
        <v>32893498</v>
      </c>
      <c r="E22">
        <v>28875167</v>
      </c>
      <c r="F22">
        <v>1</v>
      </c>
      <c r="G22">
        <v>28875167</v>
      </c>
      <c r="H22">
        <v>1</v>
      </c>
      <c r="I22" t="s">
        <v>185</v>
      </c>
      <c r="J22" t="s">
        <v>3</v>
      </c>
      <c r="K22" t="s">
        <v>186</v>
      </c>
      <c r="L22">
        <v>1191</v>
      </c>
      <c r="N22">
        <v>1013</v>
      </c>
      <c r="O22" t="s">
        <v>187</v>
      </c>
      <c r="P22" t="s">
        <v>187</v>
      </c>
      <c r="Q22">
        <v>1</v>
      </c>
      <c r="X22">
        <v>54.74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1</v>
      </c>
      <c r="AF22" t="s">
        <v>3</v>
      </c>
      <c r="AG22">
        <v>54.74</v>
      </c>
      <c r="AH22">
        <v>2</v>
      </c>
      <c r="AI22">
        <v>36199309</v>
      </c>
      <c r="AJ22">
        <v>24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ROW(Source!A33)</f>
        <v>33</v>
      </c>
      <c r="B23">
        <v>36199310</v>
      </c>
      <c r="C23">
        <v>36199308</v>
      </c>
      <c r="D23">
        <v>32904578</v>
      </c>
      <c r="E23">
        <v>1</v>
      </c>
      <c r="F23">
        <v>1</v>
      </c>
      <c r="G23">
        <v>28875167</v>
      </c>
      <c r="H23">
        <v>2</v>
      </c>
      <c r="I23" t="s">
        <v>213</v>
      </c>
      <c r="J23" t="s">
        <v>214</v>
      </c>
      <c r="K23" t="s">
        <v>215</v>
      </c>
      <c r="L23">
        <v>1368</v>
      </c>
      <c r="N23">
        <v>1011</v>
      </c>
      <c r="O23" t="s">
        <v>191</v>
      </c>
      <c r="P23" t="s">
        <v>191</v>
      </c>
      <c r="Q23">
        <v>1</v>
      </c>
      <c r="X23">
        <v>1.84</v>
      </c>
      <c r="Y23">
        <v>0</v>
      </c>
      <c r="Z23">
        <v>1635.52</v>
      </c>
      <c r="AA23">
        <v>347.42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1.84</v>
      </c>
      <c r="AH23">
        <v>2</v>
      </c>
      <c r="AI23">
        <v>36199310</v>
      </c>
      <c r="AJ23">
        <v>25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ROW(Source!A33)</f>
        <v>33</v>
      </c>
      <c r="B24">
        <v>36199311</v>
      </c>
      <c r="C24">
        <v>36199308</v>
      </c>
      <c r="D24">
        <v>32906957</v>
      </c>
      <c r="E24">
        <v>1</v>
      </c>
      <c r="F24">
        <v>1</v>
      </c>
      <c r="G24">
        <v>28875167</v>
      </c>
      <c r="H24">
        <v>3</v>
      </c>
      <c r="I24" t="s">
        <v>216</v>
      </c>
      <c r="J24" t="s">
        <v>217</v>
      </c>
      <c r="K24" t="s">
        <v>218</v>
      </c>
      <c r="L24">
        <v>1327</v>
      </c>
      <c r="N24">
        <v>1005</v>
      </c>
      <c r="O24" t="s">
        <v>66</v>
      </c>
      <c r="P24" t="s">
        <v>66</v>
      </c>
      <c r="Q24">
        <v>1</v>
      </c>
      <c r="X24">
        <v>1.5</v>
      </c>
      <c r="Y24">
        <v>63.78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1.5</v>
      </c>
      <c r="AH24">
        <v>2</v>
      </c>
      <c r="AI24">
        <v>36199311</v>
      </c>
      <c r="AJ24">
        <v>26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ROW(Source!A33)</f>
        <v>33</v>
      </c>
      <c r="B25">
        <v>36199312</v>
      </c>
      <c r="C25">
        <v>36199308</v>
      </c>
      <c r="D25">
        <v>32906994</v>
      </c>
      <c r="E25">
        <v>1</v>
      </c>
      <c r="F25">
        <v>1</v>
      </c>
      <c r="G25">
        <v>28875167</v>
      </c>
      <c r="H25">
        <v>3</v>
      </c>
      <c r="I25" t="s">
        <v>219</v>
      </c>
      <c r="J25" t="s">
        <v>220</v>
      </c>
      <c r="K25" t="s">
        <v>221</v>
      </c>
      <c r="L25">
        <v>1346</v>
      </c>
      <c r="N25">
        <v>1009</v>
      </c>
      <c r="O25" t="s">
        <v>107</v>
      </c>
      <c r="P25" t="s">
        <v>107</v>
      </c>
      <c r="Q25">
        <v>1</v>
      </c>
      <c r="X25">
        <v>0.3</v>
      </c>
      <c r="Y25">
        <v>178.13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0.3</v>
      </c>
      <c r="AH25">
        <v>2</v>
      </c>
      <c r="AI25">
        <v>36199312</v>
      </c>
      <c r="AJ25">
        <v>27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ROW(Source!A33)</f>
        <v>33</v>
      </c>
      <c r="B26">
        <v>36199313</v>
      </c>
      <c r="C26">
        <v>36199308</v>
      </c>
      <c r="D26">
        <v>32907124</v>
      </c>
      <c r="E26">
        <v>1</v>
      </c>
      <c r="F26">
        <v>1</v>
      </c>
      <c r="G26">
        <v>28875167</v>
      </c>
      <c r="H26">
        <v>3</v>
      </c>
      <c r="I26" t="s">
        <v>207</v>
      </c>
      <c r="J26" t="s">
        <v>208</v>
      </c>
      <c r="K26" t="s">
        <v>209</v>
      </c>
      <c r="L26">
        <v>1339</v>
      </c>
      <c r="N26">
        <v>1007</v>
      </c>
      <c r="O26" t="s">
        <v>23</v>
      </c>
      <c r="P26" t="s">
        <v>23</v>
      </c>
      <c r="Q26">
        <v>1</v>
      </c>
      <c r="X26">
        <v>5.2</v>
      </c>
      <c r="Y26">
        <v>29.98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5.2</v>
      </c>
      <c r="AH26">
        <v>2</v>
      </c>
      <c r="AI26">
        <v>36199313</v>
      </c>
      <c r="AJ26">
        <v>28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ROW(Source!A33)</f>
        <v>33</v>
      </c>
      <c r="B27">
        <v>36199314</v>
      </c>
      <c r="C27">
        <v>36199308</v>
      </c>
      <c r="D27">
        <v>32908371</v>
      </c>
      <c r="E27">
        <v>1</v>
      </c>
      <c r="F27">
        <v>1</v>
      </c>
      <c r="G27">
        <v>28875167</v>
      </c>
      <c r="H27">
        <v>3</v>
      </c>
      <c r="I27" t="s">
        <v>222</v>
      </c>
      <c r="J27" t="s">
        <v>223</v>
      </c>
      <c r="K27" t="s">
        <v>224</v>
      </c>
      <c r="L27">
        <v>1339</v>
      </c>
      <c r="N27">
        <v>1007</v>
      </c>
      <c r="O27" t="s">
        <v>23</v>
      </c>
      <c r="P27" t="s">
        <v>23</v>
      </c>
      <c r="Q27">
        <v>1</v>
      </c>
      <c r="X27">
        <v>0.15840000000000001</v>
      </c>
      <c r="Y27">
        <v>2184.4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0.15840000000000001</v>
      </c>
      <c r="AH27">
        <v>2</v>
      </c>
      <c r="AI27">
        <v>36199314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ROW(Source!A33)</f>
        <v>33</v>
      </c>
      <c r="B28">
        <v>36199315</v>
      </c>
      <c r="C28">
        <v>36199308</v>
      </c>
      <c r="D28">
        <v>32893575</v>
      </c>
      <c r="E28">
        <v>28875167</v>
      </c>
      <c r="F28">
        <v>1</v>
      </c>
      <c r="G28">
        <v>28875167</v>
      </c>
      <c r="H28">
        <v>3</v>
      </c>
      <c r="I28" t="s">
        <v>343</v>
      </c>
      <c r="J28" t="s">
        <v>3</v>
      </c>
      <c r="K28" t="s">
        <v>344</v>
      </c>
      <c r="L28">
        <v>1354</v>
      </c>
      <c r="N28">
        <v>1010</v>
      </c>
      <c r="O28" t="s">
        <v>47</v>
      </c>
      <c r="P28" t="s">
        <v>47</v>
      </c>
      <c r="Q28">
        <v>1</v>
      </c>
      <c r="X28">
        <v>10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 t="s">
        <v>3</v>
      </c>
      <c r="AG28">
        <v>10</v>
      </c>
      <c r="AH28">
        <v>3</v>
      </c>
      <c r="AI28">
        <v>-1</v>
      </c>
      <c r="AJ28" t="s">
        <v>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ROW(Source!A34)</f>
        <v>34</v>
      </c>
      <c r="B29">
        <v>36199346</v>
      </c>
      <c r="C29">
        <v>36199345</v>
      </c>
      <c r="D29">
        <v>32893498</v>
      </c>
      <c r="E29">
        <v>28875167</v>
      </c>
      <c r="F29">
        <v>1</v>
      </c>
      <c r="G29">
        <v>28875167</v>
      </c>
      <c r="H29">
        <v>1</v>
      </c>
      <c r="I29" t="s">
        <v>185</v>
      </c>
      <c r="J29" t="s">
        <v>3</v>
      </c>
      <c r="K29" t="s">
        <v>186</v>
      </c>
      <c r="L29">
        <v>1191</v>
      </c>
      <c r="N29">
        <v>1013</v>
      </c>
      <c r="O29" t="s">
        <v>187</v>
      </c>
      <c r="P29" t="s">
        <v>187</v>
      </c>
      <c r="Q29">
        <v>1</v>
      </c>
      <c r="X29">
        <v>2.61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3</v>
      </c>
      <c r="AG29">
        <v>2.61</v>
      </c>
      <c r="AH29">
        <v>2</v>
      </c>
      <c r="AI29">
        <v>36199346</v>
      </c>
      <c r="AJ29">
        <v>30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ROW(Source!A34)</f>
        <v>34</v>
      </c>
      <c r="B30">
        <v>36199347</v>
      </c>
      <c r="C30">
        <v>36199345</v>
      </c>
      <c r="D30">
        <v>32904578</v>
      </c>
      <c r="E30">
        <v>1</v>
      </c>
      <c r="F30">
        <v>1</v>
      </c>
      <c r="G30">
        <v>28875167</v>
      </c>
      <c r="H30">
        <v>2</v>
      </c>
      <c r="I30" t="s">
        <v>213</v>
      </c>
      <c r="J30" t="s">
        <v>214</v>
      </c>
      <c r="K30" t="s">
        <v>215</v>
      </c>
      <c r="L30">
        <v>1368</v>
      </c>
      <c r="N30">
        <v>1011</v>
      </c>
      <c r="O30" t="s">
        <v>191</v>
      </c>
      <c r="P30" t="s">
        <v>191</v>
      </c>
      <c r="Q30">
        <v>1</v>
      </c>
      <c r="X30">
        <v>2.95</v>
      </c>
      <c r="Y30">
        <v>0</v>
      </c>
      <c r="Z30">
        <v>1635.52</v>
      </c>
      <c r="AA30">
        <v>347.42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2.95</v>
      </c>
      <c r="AH30">
        <v>2</v>
      </c>
      <c r="AI30">
        <v>36199347</v>
      </c>
      <c r="AJ30">
        <v>31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ROW(Source!A34)</f>
        <v>34</v>
      </c>
      <c r="B31">
        <v>36199348</v>
      </c>
      <c r="C31">
        <v>36199345</v>
      </c>
      <c r="D31">
        <v>32907124</v>
      </c>
      <c r="E31">
        <v>1</v>
      </c>
      <c r="F31">
        <v>1</v>
      </c>
      <c r="G31">
        <v>28875167</v>
      </c>
      <c r="H31">
        <v>3</v>
      </c>
      <c r="I31" t="s">
        <v>207</v>
      </c>
      <c r="J31" t="s">
        <v>208</v>
      </c>
      <c r="K31" t="s">
        <v>209</v>
      </c>
      <c r="L31">
        <v>1339</v>
      </c>
      <c r="N31">
        <v>1007</v>
      </c>
      <c r="O31" t="s">
        <v>23</v>
      </c>
      <c r="P31" t="s">
        <v>23</v>
      </c>
      <c r="Q31">
        <v>1</v>
      </c>
      <c r="X31">
        <v>0.27500000000000002</v>
      </c>
      <c r="Y31">
        <v>29.98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0.27500000000000002</v>
      </c>
      <c r="AH31">
        <v>2</v>
      </c>
      <c r="AI31">
        <v>36199348</v>
      </c>
      <c r="AJ31">
        <v>32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ROW(Source!A34)</f>
        <v>34</v>
      </c>
      <c r="B32">
        <v>36199349</v>
      </c>
      <c r="C32">
        <v>36199345</v>
      </c>
      <c r="D32">
        <v>32908353</v>
      </c>
      <c r="E32">
        <v>1</v>
      </c>
      <c r="F32">
        <v>1</v>
      </c>
      <c r="G32">
        <v>28875167</v>
      </c>
      <c r="H32">
        <v>3</v>
      </c>
      <c r="I32" t="s">
        <v>225</v>
      </c>
      <c r="J32" t="s">
        <v>226</v>
      </c>
      <c r="K32" t="s">
        <v>227</v>
      </c>
      <c r="L32">
        <v>1346</v>
      </c>
      <c r="N32">
        <v>1009</v>
      </c>
      <c r="O32" t="s">
        <v>107</v>
      </c>
      <c r="P32" t="s">
        <v>107</v>
      </c>
      <c r="Q32">
        <v>1</v>
      </c>
      <c r="X32">
        <v>35</v>
      </c>
      <c r="Y32">
        <v>13.93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35</v>
      </c>
      <c r="AH32">
        <v>2</v>
      </c>
      <c r="AI32">
        <v>36199349</v>
      </c>
      <c r="AJ32">
        <v>33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ROW(Source!A35)</f>
        <v>35</v>
      </c>
      <c r="B33">
        <v>36199351</v>
      </c>
      <c r="C33">
        <v>36199350</v>
      </c>
      <c r="D33">
        <v>32893498</v>
      </c>
      <c r="E33">
        <v>28875167</v>
      </c>
      <c r="F33">
        <v>1</v>
      </c>
      <c r="G33">
        <v>28875167</v>
      </c>
      <c r="H33">
        <v>1</v>
      </c>
      <c r="I33" t="s">
        <v>185</v>
      </c>
      <c r="J33" t="s">
        <v>3</v>
      </c>
      <c r="K33" t="s">
        <v>186</v>
      </c>
      <c r="L33">
        <v>1191</v>
      </c>
      <c r="N33">
        <v>1013</v>
      </c>
      <c r="O33" t="s">
        <v>187</v>
      </c>
      <c r="P33" t="s">
        <v>187</v>
      </c>
      <c r="Q33">
        <v>1</v>
      </c>
      <c r="X33">
        <v>5.38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3</v>
      </c>
      <c r="AG33">
        <v>5.38</v>
      </c>
      <c r="AH33">
        <v>2</v>
      </c>
      <c r="AI33">
        <v>36199351</v>
      </c>
      <c r="AJ33">
        <v>34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ROW(Source!A35)</f>
        <v>35</v>
      </c>
      <c r="B34">
        <v>36199352</v>
      </c>
      <c r="C34">
        <v>36199350</v>
      </c>
      <c r="D34">
        <v>32904822</v>
      </c>
      <c r="E34">
        <v>1</v>
      </c>
      <c r="F34">
        <v>1</v>
      </c>
      <c r="G34">
        <v>28875167</v>
      </c>
      <c r="H34">
        <v>2</v>
      </c>
      <c r="I34" t="s">
        <v>228</v>
      </c>
      <c r="J34" t="s">
        <v>229</v>
      </c>
      <c r="K34" t="s">
        <v>230</v>
      </c>
      <c r="L34">
        <v>1368</v>
      </c>
      <c r="N34">
        <v>1011</v>
      </c>
      <c r="O34" t="s">
        <v>191</v>
      </c>
      <c r="P34" t="s">
        <v>191</v>
      </c>
      <c r="Q34">
        <v>1</v>
      </c>
      <c r="X34">
        <v>0.09</v>
      </c>
      <c r="Y34">
        <v>0</v>
      </c>
      <c r="Z34">
        <v>289.3</v>
      </c>
      <c r="AA34">
        <v>5.32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0.09</v>
      </c>
      <c r="AH34">
        <v>2</v>
      </c>
      <c r="AI34">
        <v>36199352</v>
      </c>
      <c r="AJ34">
        <v>35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ROW(Source!A35)</f>
        <v>35</v>
      </c>
      <c r="B35">
        <v>36199353</v>
      </c>
      <c r="C35">
        <v>36199350</v>
      </c>
      <c r="D35">
        <v>32905129</v>
      </c>
      <c r="E35">
        <v>1</v>
      </c>
      <c r="F35">
        <v>1</v>
      </c>
      <c r="G35">
        <v>28875167</v>
      </c>
      <c r="H35">
        <v>2</v>
      </c>
      <c r="I35" t="s">
        <v>231</v>
      </c>
      <c r="J35" t="s">
        <v>232</v>
      </c>
      <c r="K35" t="s">
        <v>233</v>
      </c>
      <c r="L35">
        <v>1368</v>
      </c>
      <c r="N35">
        <v>1011</v>
      </c>
      <c r="O35" t="s">
        <v>191</v>
      </c>
      <c r="P35" t="s">
        <v>191</v>
      </c>
      <c r="Q35">
        <v>1</v>
      </c>
      <c r="X35">
        <v>0.05</v>
      </c>
      <c r="Y35">
        <v>0</v>
      </c>
      <c r="Z35">
        <v>5.7</v>
      </c>
      <c r="AA35">
        <v>0.85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0.05</v>
      </c>
      <c r="AH35">
        <v>2</v>
      </c>
      <c r="AI35">
        <v>36199353</v>
      </c>
      <c r="AJ35">
        <v>36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ROW(Source!A35)</f>
        <v>35</v>
      </c>
      <c r="B36">
        <v>36199354</v>
      </c>
      <c r="C36">
        <v>36199350</v>
      </c>
      <c r="D36">
        <v>32906079</v>
      </c>
      <c r="E36">
        <v>1</v>
      </c>
      <c r="F36">
        <v>1</v>
      </c>
      <c r="G36">
        <v>28875167</v>
      </c>
      <c r="H36">
        <v>3</v>
      </c>
      <c r="I36" t="s">
        <v>234</v>
      </c>
      <c r="J36" t="s">
        <v>235</v>
      </c>
      <c r="K36" t="s">
        <v>236</v>
      </c>
      <c r="L36">
        <v>1348</v>
      </c>
      <c r="N36">
        <v>1009</v>
      </c>
      <c r="O36" t="s">
        <v>237</v>
      </c>
      <c r="P36" t="s">
        <v>237</v>
      </c>
      <c r="Q36">
        <v>1000</v>
      </c>
      <c r="X36">
        <v>2E-3</v>
      </c>
      <c r="Y36">
        <v>35008.44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2E-3</v>
      </c>
      <c r="AH36">
        <v>2</v>
      </c>
      <c r="AI36">
        <v>36199354</v>
      </c>
      <c r="AJ36">
        <v>37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ROW(Source!A35)</f>
        <v>35</v>
      </c>
      <c r="B37">
        <v>36199355</v>
      </c>
      <c r="C37">
        <v>36199350</v>
      </c>
      <c r="D37">
        <v>32907040</v>
      </c>
      <c r="E37">
        <v>1</v>
      </c>
      <c r="F37">
        <v>1</v>
      </c>
      <c r="G37">
        <v>28875167</v>
      </c>
      <c r="H37">
        <v>3</v>
      </c>
      <c r="I37" t="s">
        <v>238</v>
      </c>
      <c r="J37" t="s">
        <v>239</v>
      </c>
      <c r="K37" t="s">
        <v>240</v>
      </c>
      <c r="L37">
        <v>1348</v>
      </c>
      <c r="N37">
        <v>1009</v>
      </c>
      <c r="O37" t="s">
        <v>237</v>
      </c>
      <c r="P37" t="s">
        <v>237</v>
      </c>
      <c r="Q37">
        <v>1000</v>
      </c>
      <c r="X37">
        <v>4.0000000000000002E-4</v>
      </c>
      <c r="Y37">
        <v>117442.26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4.0000000000000002E-4</v>
      </c>
      <c r="AH37">
        <v>2</v>
      </c>
      <c r="AI37">
        <v>36199355</v>
      </c>
      <c r="AJ37">
        <v>38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ROW(Source!A35)</f>
        <v>35</v>
      </c>
      <c r="B38">
        <v>36199356</v>
      </c>
      <c r="C38">
        <v>36199350</v>
      </c>
      <c r="D38">
        <v>32905601</v>
      </c>
      <c r="E38">
        <v>1</v>
      </c>
      <c r="F38">
        <v>1</v>
      </c>
      <c r="G38">
        <v>28875167</v>
      </c>
      <c r="H38">
        <v>3</v>
      </c>
      <c r="I38" t="s">
        <v>241</v>
      </c>
      <c r="J38" t="s">
        <v>242</v>
      </c>
      <c r="K38" t="s">
        <v>243</v>
      </c>
      <c r="L38">
        <v>1348</v>
      </c>
      <c r="N38">
        <v>1009</v>
      </c>
      <c r="O38" t="s">
        <v>237</v>
      </c>
      <c r="P38" t="s">
        <v>237</v>
      </c>
      <c r="Q38">
        <v>1000</v>
      </c>
      <c r="X38">
        <v>5.0000000000000001E-4</v>
      </c>
      <c r="Y38">
        <v>63430.02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5.0000000000000001E-4</v>
      </c>
      <c r="AH38">
        <v>2</v>
      </c>
      <c r="AI38">
        <v>36199356</v>
      </c>
      <c r="AJ38">
        <v>39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ROW(Source!A36)</f>
        <v>36</v>
      </c>
      <c r="B39">
        <v>36199379</v>
      </c>
      <c r="C39">
        <v>36199368</v>
      </c>
      <c r="D39">
        <v>32893498</v>
      </c>
      <c r="E39">
        <v>28875167</v>
      </c>
      <c r="F39">
        <v>1</v>
      </c>
      <c r="G39">
        <v>28875167</v>
      </c>
      <c r="H39">
        <v>1</v>
      </c>
      <c r="I39" t="s">
        <v>185</v>
      </c>
      <c r="J39" t="s">
        <v>3</v>
      </c>
      <c r="K39" t="s">
        <v>186</v>
      </c>
      <c r="L39">
        <v>1191</v>
      </c>
      <c r="N39">
        <v>1013</v>
      </c>
      <c r="O39" t="s">
        <v>187</v>
      </c>
      <c r="P39" t="s">
        <v>187</v>
      </c>
      <c r="Q39">
        <v>1</v>
      </c>
      <c r="X39">
        <v>5.3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3</v>
      </c>
      <c r="AG39">
        <v>5.3</v>
      </c>
      <c r="AH39">
        <v>2</v>
      </c>
      <c r="AI39">
        <v>36199369</v>
      </c>
      <c r="AJ39">
        <v>40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ROW(Source!A36)</f>
        <v>36</v>
      </c>
      <c r="B40">
        <v>36199381</v>
      </c>
      <c r="C40">
        <v>36199368</v>
      </c>
      <c r="D40">
        <v>32904731</v>
      </c>
      <c r="E40">
        <v>1</v>
      </c>
      <c r="F40">
        <v>1</v>
      </c>
      <c r="G40">
        <v>28875167</v>
      </c>
      <c r="H40">
        <v>2</v>
      </c>
      <c r="I40" t="s">
        <v>188</v>
      </c>
      <c r="J40" t="s">
        <v>189</v>
      </c>
      <c r="K40" t="s">
        <v>190</v>
      </c>
      <c r="L40">
        <v>1368</v>
      </c>
      <c r="N40">
        <v>1011</v>
      </c>
      <c r="O40" t="s">
        <v>191</v>
      </c>
      <c r="P40" t="s">
        <v>191</v>
      </c>
      <c r="Q40">
        <v>1</v>
      </c>
      <c r="X40">
        <v>0.15</v>
      </c>
      <c r="Y40">
        <v>0</v>
      </c>
      <c r="Z40">
        <v>712.78</v>
      </c>
      <c r="AA40">
        <v>332.33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0.15</v>
      </c>
      <c r="AH40">
        <v>2</v>
      </c>
      <c r="AI40">
        <v>36199371</v>
      </c>
      <c r="AJ40">
        <v>41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ROW(Source!A36)</f>
        <v>36</v>
      </c>
      <c r="B41">
        <v>36199380</v>
      </c>
      <c r="C41">
        <v>36199368</v>
      </c>
      <c r="D41">
        <v>32904397</v>
      </c>
      <c r="E41">
        <v>1</v>
      </c>
      <c r="F41">
        <v>1</v>
      </c>
      <c r="G41">
        <v>28875167</v>
      </c>
      <c r="H41">
        <v>2</v>
      </c>
      <c r="I41" t="s">
        <v>192</v>
      </c>
      <c r="J41" t="s">
        <v>193</v>
      </c>
      <c r="K41" t="s">
        <v>194</v>
      </c>
      <c r="L41">
        <v>1368</v>
      </c>
      <c r="N41">
        <v>1011</v>
      </c>
      <c r="O41" t="s">
        <v>191</v>
      </c>
      <c r="P41" t="s">
        <v>191</v>
      </c>
      <c r="Q41">
        <v>1</v>
      </c>
      <c r="X41">
        <v>0.6</v>
      </c>
      <c r="Y41">
        <v>0</v>
      </c>
      <c r="Z41">
        <v>1000.31</v>
      </c>
      <c r="AA41">
        <v>410.58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0.6</v>
      </c>
      <c r="AH41">
        <v>2</v>
      </c>
      <c r="AI41">
        <v>36199370</v>
      </c>
      <c r="AJ41">
        <v>42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ROW(Source!A36)</f>
        <v>36</v>
      </c>
      <c r="B42">
        <v>36199382</v>
      </c>
      <c r="C42">
        <v>36199368</v>
      </c>
      <c r="D42">
        <v>32904991</v>
      </c>
      <c r="E42">
        <v>1</v>
      </c>
      <c r="F42">
        <v>1</v>
      </c>
      <c r="G42">
        <v>28875167</v>
      </c>
      <c r="H42">
        <v>2</v>
      </c>
      <c r="I42" t="s">
        <v>195</v>
      </c>
      <c r="J42" t="s">
        <v>196</v>
      </c>
      <c r="K42" t="s">
        <v>197</v>
      </c>
      <c r="L42">
        <v>1368</v>
      </c>
      <c r="N42">
        <v>1011</v>
      </c>
      <c r="O42" t="s">
        <v>191</v>
      </c>
      <c r="P42" t="s">
        <v>191</v>
      </c>
      <c r="Q42">
        <v>1</v>
      </c>
      <c r="X42">
        <v>0.36</v>
      </c>
      <c r="Y42">
        <v>0</v>
      </c>
      <c r="Z42">
        <v>81.45</v>
      </c>
      <c r="AA42">
        <v>3.29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0.36</v>
      </c>
      <c r="AH42">
        <v>2</v>
      </c>
      <c r="AI42">
        <v>36199372</v>
      </c>
      <c r="AJ42">
        <v>43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ROW(Source!A36)</f>
        <v>36</v>
      </c>
      <c r="B43">
        <v>36199383</v>
      </c>
      <c r="C43">
        <v>36199368</v>
      </c>
      <c r="D43">
        <v>32905161</v>
      </c>
      <c r="E43">
        <v>1</v>
      </c>
      <c r="F43">
        <v>1</v>
      </c>
      <c r="G43">
        <v>28875167</v>
      </c>
      <c r="H43">
        <v>2</v>
      </c>
      <c r="I43" t="s">
        <v>198</v>
      </c>
      <c r="J43" t="s">
        <v>199</v>
      </c>
      <c r="K43" t="s">
        <v>200</v>
      </c>
      <c r="L43">
        <v>1368</v>
      </c>
      <c r="N43">
        <v>1011</v>
      </c>
      <c r="O43" t="s">
        <v>191</v>
      </c>
      <c r="P43" t="s">
        <v>191</v>
      </c>
      <c r="Q43">
        <v>1</v>
      </c>
      <c r="X43">
        <v>0.41</v>
      </c>
      <c r="Y43">
        <v>0</v>
      </c>
      <c r="Z43">
        <v>4.97</v>
      </c>
      <c r="AA43">
        <v>0.85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0.41</v>
      </c>
      <c r="AH43">
        <v>2</v>
      </c>
      <c r="AI43">
        <v>36199373</v>
      </c>
      <c r="AJ43">
        <v>44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ROW(Source!A36)</f>
        <v>36</v>
      </c>
      <c r="B44">
        <v>36199384</v>
      </c>
      <c r="C44">
        <v>36199368</v>
      </c>
      <c r="D44">
        <v>32906397</v>
      </c>
      <c r="E44">
        <v>1</v>
      </c>
      <c r="F44">
        <v>1</v>
      </c>
      <c r="G44">
        <v>28875167</v>
      </c>
      <c r="H44">
        <v>3</v>
      </c>
      <c r="I44" t="s">
        <v>244</v>
      </c>
      <c r="J44" t="s">
        <v>245</v>
      </c>
      <c r="K44" t="s">
        <v>246</v>
      </c>
      <c r="L44">
        <v>1339</v>
      </c>
      <c r="N44">
        <v>1007</v>
      </c>
      <c r="O44" t="s">
        <v>23</v>
      </c>
      <c r="P44" t="s">
        <v>23</v>
      </c>
      <c r="Q44">
        <v>1</v>
      </c>
      <c r="X44">
        <v>0.22</v>
      </c>
      <c r="Y44">
        <v>570.52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0.22</v>
      </c>
      <c r="AH44">
        <v>2</v>
      </c>
      <c r="AI44">
        <v>36199374</v>
      </c>
      <c r="AJ44">
        <v>45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ROW(Source!A36)</f>
        <v>36</v>
      </c>
      <c r="B45">
        <v>36199385</v>
      </c>
      <c r="C45">
        <v>36199368</v>
      </c>
      <c r="D45">
        <v>32907919</v>
      </c>
      <c r="E45">
        <v>1</v>
      </c>
      <c r="F45">
        <v>1</v>
      </c>
      <c r="G45">
        <v>28875167</v>
      </c>
      <c r="H45">
        <v>3</v>
      </c>
      <c r="I45" t="s">
        <v>247</v>
      </c>
      <c r="J45" t="s">
        <v>248</v>
      </c>
      <c r="K45" t="s">
        <v>249</v>
      </c>
      <c r="L45">
        <v>1339</v>
      </c>
      <c r="N45">
        <v>1007</v>
      </c>
      <c r="O45" t="s">
        <v>23</v>
      </c>
      <c r="P45" t="s">
        <v>23</v>
      </c>
      <c r="Q45">
        <v>1</v>
      </c>
      <c r="X45">
        <v>0.16</v>
      </c>
      <c r="Y45">
        <v>2848.86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0.16</v>
      </c>
      <c r="AH45">
        <v>2</v>
      </c>
      <c r="AI45">
        <v>36199375</v>
      </c>
      <c r="AJ45">
        <v>46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ROW(Source!A36)</f>
        <v>36</v>
      </c>
      <c r="B46">
        <v>36199386</v>
      </c>
      <c r="C46">
        <v>36199368</v>
      </c>
      <c r="D46">
        <v>32908088</v>
      </c>
      <c r="E46">
        <v>1</v>
      </c>
      <c r="F46">
        <v>1</v>
      </c>
      <c r="G46">
        <v>28875167</v>
      </c>
      <c r="H46">
        <v>3</v>
      </c>
      <c r="I46" t="s">
        <v>250</v>
      </c>
      <c r="J46" t="s">
        <v>251</v>
      </c>
      <c r="K46" t="s">
        <v>252</v>
      </c>
      <c r="L46">
        <v>1348</v>
      </c>
      <c r="N46">
        <v>1009</v>
      </c>
      <c r="O46" t="s">
        <v>237</v>
      </c>
      <c r="P46" t="s">
        <v>237</v>
      </c>
      <c r="Q46">
        <v>1000</v>
      </c>
      <c r="X46">
        <v>0.18</v>
      </c>
      <c r="Y46">
        <v>3290.58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0.18</v>
      </c>
      <c r="AH46">
        <v>2</v>
      </c>
      <c r="AI46">
        <v>36199376</v>
      </c>
      <c r="AJ46">
        <v>47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ROW(Source!A36)</f>
        <v>36</v>
      </c>
      <c r="B47">
        <v>36199387</v>
      </c>
      <c r="C47">
        <v>36199368</v>
      </c>
      <c r="D47">
        <v>32908395</v>
      </c>
      <c r="E47">
        <v>1</v>
      </c>
      <c r="F47">
        <v>1</v>
      </c>
      <c r="G47">
        <v>28875167</v>
      </c>
      <c r="H47">
        <v>3</v>
      </c>
      <c r="I47" t="s">
        <v>253</v>
      </c>
      <c r="J47" t="s">
        <v>254</v>
      </c>
      <c r="K47" t="s">
        <v>255</v>
      </c>
      <c r="L47">
        <v>1327</v>
      </c>
      <c r="N47">
        <v>1005</v>
      </c>
      <c r="O47" t="s">
        <v>66</v>
      </c>
      <c r="P47" t="s">
        <v>66</v>
      </c>
      <c r="Q47">
        <v>1</v>
      </c>
      <c r="X47">
        <v>1</v>
      </c>
      <c r="Y47">
        <v>526.01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1</v>
      </c>
      <c r="AH47">
        <v>2</v>
      </c>
      <c r="AI47">
        <v>36199377</v>
      </c>
      <c r="AJ47">
        <v>48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ROW(Source!A36)</f>
        <v>36</v>
      </c>
      <c r="B48">
        <v>36199388</v>
      </c>
      <c r="C48">
        <v>36199368</v>
      </c>
      <c r="D48">
        <v>32908849</v>
      </c>
      <c r="E48">
        <v>1</v>
      </c>
      <c r="F48">
        <v>1</v>
      </c>
      <c r="G48">
        <v>28875167</v>
      </c>
      <c r="H48">
        <v>3</v>
      </c>
      <c r="I48" t="s">
        <v>256</v>
      </c>
      <c r="J48" t="s">
        <v>257</v>
      </c>
      <c r="K48" t="s">
        <v>258</v>
      </c>
      <c r="L48">
        <v>1354</v>
      </c>
      <c r="N48">
        <v>1010</v>
      </c>
      <c r="O48" t="s">
        <v>47</v>
      </c>
      <c r="P48" t="s">
        <v>47</v>
      </c>
      <c r="Q48">
        <v>1</v>
      </c>
      <c r="X48">
        <v>3.0000000000000001E-3</v>
      </c>
      <c r="Y48">
        <v>1274.06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3.0000000000000001E-3</v>
      </c>
      <c r="AH48">
        <v>2</v>
      </c>
      <c r="AI48">
        <v>36199378</v>
      </c>
      <c r="AJ48">
        <v>49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ROW(Source!A37)</f>
        <v>37</v>
      </c>
      <c r="B49">
        <v>36199422</v>
      </c>
      <c r="C49">
        <v>36199421</v>
      </c>
      <c r="D49">
        <v>32893498</v>
      </c>
      <c r="E49">
        <v>28875167</v>
      </c>
      <c r="F49">
        <v>1</v>
      </c>
      <c r="G49">
        <v>28875167</v>
      </c>
      <c r="H49">
        <v>1</v>
      </c>
      <c r="I49" t="s">
        <v>185</v>
      </c>
      <c r="J49" t="s">
        <v>3</v>
      </c>
      <c r="K49" t="s">
        <v>186</v>
      </c>
      <c r="L49">
        <v>1191</v>
      </c>
      <c r="N49">
        <v>1013</v>
      </c>
      <c r="O49" t="s">
        <v>187</v>
      </c>
      <c r="P49" t="s">
        <v>187</v>
      </c>
      <c r="Q49">
        <v>1</v>
      </c>
      <c r="X49">
        <v>0.06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3</v>
      </c>
      <c r="AG49">
        <v>0.06</v>
      </c>
      <c r="AH49">
        <v>2</v>
      </c>
      <c r="AI49">
        <v>36199422</v>
      </c>
      <c r="AJ49">
        <v>50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ROW(Source!A37)</f>
        <v>37</v>
      </c>
      <c r="B50">
        <v>36199423</v>
      </c>
      <c r="C50">
        <v>36199421</v>
      </c>
      <c r="D50">
        <v>32904615</v>
      </c>
      <c r="E50">
        <v>1</v>
      </c>
      <c r="F50">
        <v>1</v>
      </c>
      <c r="G50">
        <v>28875167</v>
      </c>
      <c r="H50">
        <v>2</v>
      </c>
      <c r="I50" t="s">
        <v>259</v>
      </c>
      <c r="J50" t="s">
        <v>260</v>
      </c>
      <c r="K50" t="s">
        <v>261</v>
      </c>
      <c r="L50">
        <v>1368</v>
      </c>
      <c r="N50">
        <v>1011</v>
      </c>
      <c r="O50" t="s">
        <v>191</v>
      </c>
      <c r="P50" t="s">
        <v>191</v>
      </c>
      <c r="Q50">
        <v>1</v>
      </c>
      <c r="X50">
        <v>0.01</v>
      </c>
      <c r="Y50">
        <v>0</v>
      </c>
      <c r="Z50">
        <v>1782.97</v>
      </c>
      <c r="AA50">
        <v>324.83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0.01</v>
      </c>
      <c r="AH50">
        <v>2</v>
      </c>
      <c r="AI50">
        <v>36199423</v>
      </c>
      <c r="AJ50">
        <v>51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ROW(Source!A37)</f>
        <v>37</v>
      </c>
      <c r="B51">
        <v>36199424</v>
      </c>
      <c r="C51">
        <v>36199421</v>
      </c>
      <c r="D51">
        <v>32905747</v>
      </c>
      <c r="E51">
        <v>1</v>
      </c>
      <c r="F51">
        <v>1</v>
      </c>
      <c r="G51">
        <v>28875167</v>
      </c>
      <c r="H51">
        <v>3</v>
      </c>
      <c r="I51" t="s">
        <v>262</v>
      </c>
      <c r="J51" t="s">
        <v>263</v>
      </c>
      <c r="K51" t="s">
        <v>264</v>
      </c>
      <c r="L51">
        <v>1348</v>
      </c>
      <c r="N51">
        <v>1009</v>
      </c>
      <c r="O51" t="s">
        <v>237</v>
      </c>
      <c r="P51" t="s">
        <v>237</v>
      </c>
      <c r="Q51">
        <v>1000</v>
      </c>
      <c r="X51">
        <v>5.2999999999999998E-4</v>
      </c>
      <c r="Y51">
        <v>88610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5.2999999999999998E-4</v>
      </c>
      <c r="AH51">
        <v>2</v>
      </c>
      <c r="AI51">
        <v>36199424</v>
      </c>
      <c r="AJ51">
        <v>52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ROW(Source!A38)</f>
        <v>38</v>
      </c>
      <c r="B52">
        <v>36199426</v>
      </c>
      <c r="C52">
        <v>36199425</v>
      </c>
      <c r="D52">
        <v>32893498</v>
      </c>
      <c r="E52">
        <v>28875167</v>
      </c>
      <c r="F52">
        <v>1</v>
      </c>
      <c r="G52">
        <v>28875167</v>
      </c>
      <c r="H52">
        <v>1</v>
      </c>
      <c r="I52" t="s">
        <v>185</v>
      </c>
      <c r="J52" t="s">
        <v>3</v>
      </c>
      <c r="K52" t="s">
        <v>186</v>
      </c>
      <c r="L52">
        <v>1191</v>
      </c>
      <c r="N52">
        <v>1013</v>
      </c>
      <c r="O52" t="s">
        <v>187</v>
      </c>
      <c r="P52" t="s">
        <v>187</v>
      </c>
      <c r="Q52">
        <v>1</v>
      </c>
      <c r="X52">
        <v>3.3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1</v>
      </c>
      <c r="AF52" t="s">
        <v>3</v>
      </c>
      <c r="AG52">
        <v>3.3</v>
      </c>
      <c r="AH52">
        <v>2</v>
      </c>
      <c r="AI52">
        <v>36199426</v>
      </c>
      <c r="AJ52">
        <v>53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ROW(Source!A39)</f>
        <v>39</v>
      </c>
      <c r="B53">
        <v>36199428</v>
      </c>
      <c r="C53">
        <v>36199427</v>
      </c>
      <c r="D53">
        <v>32893498</v>
      </c>
      <c r="E53">
        <v>28875167</v>
      </c>
      <c r="F53">
        <v>1</v>
      </c>
      <c r="G53">
        <v>28875167</v>
      </c>
      <c r="H53">
        <v>1</v>
      </c>
      <c r="I53" t="s">
        <v>185</v>
      </c>
      <c r="J53" t="s">
        <v>3</v>
      </c>
      <c r="K53" t="s">
        <v>186</v>
      </c>
      <c r="L53">
        <v>1191</v>
      </c>
      <c r="N53">
        <v>1013</v>
      </c>
      <c r="O53" t="s">
        <v>187</v>
      </c>
      <c r="P53" t="s">
        <v>187</v>
      </c>
      <c r="Q53">
        <v>1</v>
      </c>
      <c r="X53">
        <v>18.440000000000001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18.440000000000001</v>
      </c>
      <c r="AH53">
        <v>2</v>
      </c>
      <c r="AI53">
        <v>36199428</v>
      </c>
      <c r="AJ53">
        <v>54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ROW(Source!A39)</f>
        <v>39</v>
      </c>
      <c r="B54">
        <v>36199429</v>
      </c>
      <c r="C54">
        <v>36199427</v>
      </c>
      <c r="D54">
        <v>32905047</v>
      </c>
      <c r="E54">
        <v>1</v>
      </c>
      <c r="F54">
        <v>1</v>
      </c>
      <c r="G54">
        <v>28875167</v>
      </c>
      <c r="H54">
        <v>2</v>
      </c>
      <c r="I54" t="s">
        <v>265</v>
      </c>
      <c r="J54" t="s">
        <v>266</v>
      </c>
      <c r="K54" t="s">
        <v>267</v>
      </c>
      <c r="L54">
        <v>1368</v>
      </c>
      <c r="N54">
        <v>1011</v>
      </c>
      <c r="O54" t="s">
        <v>191</v>
      </c>
      <c r="P54" t="s">
        <v>191</v>
      </c>
      <c r="Q54">
        <v>1</v>
      </c>
      <c r="X54">
        <v>2.64</v>
      </c>
      <c r="Y54">
        <v>0</v>
      </c>
      <c r="Z54">
        <v>417.53</v>
      </c>
      <c r="AA54">
        <v>283.02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2.64</v>
      </c>
      <c r="AH54">
        <v>2</v>
      </c>
      <c r="AI54">
        <v>36199429</v>
      </c>
      <c r="AJ54">
        <v>55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ROW(Source!A39)</f>
        <v>39</v>
      </c>
      <c r="B55">
        <v>36199430</v>
      </c>
      <c r="C55">
        <v>36199427</v>
      </c>
      <c r="D55">
        <v>32905201</v>
      </c>
      <c r="E55">
        <v>1</v>
      </c>
      <c r="F55">
        <v>1</v>
      </c>
      <c r="G55">
        <v>28875167</v>
      </c>
      <c r="H55">
        <v>2</v>
      </c>
      <c r="I55" t="s">
        <v>268</v>
      </c>
      <c r="J55" t="s">
        <v>269</v>
      </c>
      <c r="K55" t="s">
        <v>270</v>
      </c>
      <c r="L55">
        <v>1368</v>
      </c>
      <c r="N55">
        <v>1011</v>
      </c>
      <c r="O55" t="s">
        <v>191</v>
      </c>
      <c r="P55" t="s">
        <v>191</v>
      </c>
      <c r="Q55">
        <v>1</v>
      </c>
      <c r="X55">
        <v>1.18</v>
      </c>
      <c r="Y55">
        <v>0</v>
      </c>
      <c r="Z55">
        <v>7.36</v>
      </c>
      <c r="AA55">
        <v>0.74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1.18</v>
      </c>
      <c r="AH55">
        <v>2</v>
      </c>
      <c r="AI55">
        <v>36199430</v>
      </c>
      <c r="AJ55">
        <v>56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ROW(Source!A39)</f>
        <v>39</v>
      </c>
      <c r="B56">
        <v>36199431</v>
      </c>
      <c r="C56">
        <v>36199427</v>
      </c>
      <c r="D56">
        <v>32904493</v>
      </c>
      <c r="E56">
        <v>1</v>
      </c>
      <c r="F56">
        <v>1</v>
      </c>
      <c r="G56">
        <v>28875167</v>
      </c>
      <c r="H56">
        <v>2</v>
      </c>
      <c r="I56" t="s">
        <v>271</v>
      </c>
      <c r="J56" t="s">
        <v>272</v>
      </c>
      <c r="K56" t="s">
        <v>273</v>
      </c>
      <c r="L56">
        <v>1368</v>
      </c>
      <c r="N56">
        <v>1011</v>
      </c>
      <c r="O56" t="s">
        <v>191</v>
      </c>
      <c r="P56" t="s">
        <v>191</v>
      </c>
      <c r="Q56">
        <v>1</v>
      </c>
      <c r="X56">
        <v>0.01</v>
      </c>
      <c r="Y56">
        <v>0</v>
      </c>
      <c r="Z56">
        <v>496.99</v>
      </c>
      <c r="AA56">
        <v>387.36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0.01</v>
      </c>
      <c r="AH56">
        <v>2</v>
      </c>
      <c r="AI56">
        <v>36199431</v>
      </c>
      <c r="AJ56">
        <v>57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ROW(Source!A39)</f>
        <v>39</v>
      </c>
      <c r="B57">
        <v>36199432</v>
      </c>
      <c r="C57">
        <v>36199427</v>
      </c>
      <c r="D57">
        <v>32904673</v>
      </c>
      <c r="E57">
        <v>1</v>
      </c>
      <c r="F57">
        <v>1</v>
      </c>
      <c r="G57">
        <v>28875167</v>
      </c>
      <c r="H57">
        <v>2</v>
      </c>
      <c r="I57" t="s">
        <v>274</v>
      </c>
      <c r="J57" t="s">
        <v>275</v>
      </c>
      <c r="K57" t="s">
        <v>276</v>
      </c>
      <c r="L57">
        <v>1368</v>
      </c>
      <c r="N57">
        <v>1011</v>
      </c>
      <c r="O57" t="s">
        <v>191</v>
      </c>
      <c r="P57" t="s">
        <v>191</v>
      </c>
      <c r="Q57">
        <v>1</v>
      </c>
      <c r="X57">
        <v>2.64</v>
      </c>
      <c r="Y57">
        <v>0</v>
      </c>
      <c r="Z57">
        <v>355.37</v>
      </c>
      <c r="AA57">
        <v>307.35000000000002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2.64</v>
      </c>
      <c r="AH57">
        <v>2</v>
      </c>
      <c r="AI57">
        <v>36199432</v>
      </c>
      <c r="AJ57">
        <v>58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ROW(Source!A39)</f>
        <v>39</v>
      </c>
      <c r="B58">
        <v>36199433</v>
      </c>
      <c r="C58">
        <v>36199427</v>
      </c>
      <c r="D58">
        <v>32907345</v>
      </c>
      <c r="E58">
        <v>1</v>
      </c>
      <c r="F58">
        <v>1</v>
      </c>
      <c r="G58">
        <v>28875167</v>
      </c>
      <c r="H58">
        <v>3</v>
      </c>
      <c r="I58" t="s">
        <v>277</v>
      </c>
      <c r="J58" t="s">
        <v>278</v>
      </c>
      <c r="K58" t="s">
        <v>279</v>
      </c>
      <c r="L58">
        <v>1327</v>
      </c>
      <c r="N58">
        <v>1005</v>
      </c>
      <c r="O58" t="s">
        <v>66</v>
      </c>
      <c r="P58" t="s">
        <v>66</v>
      </c>
      <c r="Q58">
        <v>1</v>
      </c>
      <c r="X58">
        <v>5.6</v>
      </c>
      <c r="Y58">
        <v>14.24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5.6</v>
      </c>
      <c r="AH58">
        <v>2</v>
      </c>
      <c r="AI58">
        <v>36199433</v>
      </c>
      <c r="AJ58">
        <v>59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ROW(Source!A39)</f>
        <v>39</v>
      </c>
      <c r="B59">
        <v>36199434</v>
      </c>
      <c r="C59">
        <v>36199427</v>
      </c>
      <c r="D59">
        <v>32907432</v>
      </c>
      <c r="E59">
        <v>1</v>
      </c>
      <c r="F59">
        <v>1</v>
      </c>
      <c r="G59">
        <v>28875167</v>
      </c>
      <c r="H59">
        <v>3</v>
      </c>
      <c r="I59" t="s">
        <v>280</v>
      </c>
      <c r="J59" t="s">
        <v>281</v>
      </c>
      <c r="K59" t="s">
        <v>282</v>
      </c>
      <c r="L59">
        <v>1348</v>
      </c>
      <c r="N59">
        <v>1009</v>
      </c>
      <c r="O59" t="s">
        <v>237</v>
      </c>
      <c r="P59" t="s">
        <v>237</v>
      </c>
      <c r="Q59">
        <v>1000</v>
      </c>
      <c r="X59">
        <v>3.15E-3</v>
      </c>
      <c r="Y59">
        <v>154953.1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3.15E-3</v>
      </c>
      <c r="AH59">
        <v>2</v>
      </c>
      <c r="AI59">
        <v>36199434</v>
      </c>
      <c r="AJ59">
        <v>60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ROW(Source!A39)</f>
        <v>39</v>
      </c>
      <c r="B60">
        <v>36199435</v>
      </c>
      <c r="C60">
        <v>36199427</v>
      </c>
      <c r="D60">
        <v>32907649</v>
      </c>
      <c r="E60">
        <v>1</v>
      </c>
      <c r="F60">
        <v>1</v>
      </c>
      <c r="G60">
        <v>28875167</v>
      </c>
      <c r="H60">
        <v>3</v>
      </c>
      <c r="I60" t="s">
        <v>283</v>
      </c>
      <c r="J60" t="s">
        <v>284</v>
      </c>
      <c r="K60" t="s">
        <v>285</v>
      </c>
      <c r="L60">
        <v>1346</v>
      </c>
      <c r="N60">
        <v>1009</v>
      </c>
      <c r="O60" t="s">
        <v>107</v>
      </c>
      <c r="P60" t="s">
        <v>107</v>
      </c>
      <c r="Q60">
        <v>1</v>
      </c>
      <c r="X60">
        <v>735</v>
      </c>
      <c r="Y60">
        <v>16.97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735</v>
      </c>
      <c r="AH60">
        <v>2</v>
      </c>
      <c r="AI60">
        <v>36199435</v>
      </c>
      <c r="AJ60">
        <v>61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ROW(Source!A39)</f>
        <v>39</v>
      </c>
      <c r="B61">
        <v>36199436</v>
      </c>
      <c r="C61">
        <v>36199427</v>
      </c>
      <c r="D61">
        <v>32907656</v>
      </c>
      <c r="E61">
        <v>1</v>
      </c>
      <c r="F61">
        <v>1</v>
      </c>
      <c r="G61">
        <v>28875167</v>
      </c>
      <c r="H61">
        <v>3</v>
      </c>
      <c r="I61" t="s">
        <v>286</v>
      </c>
      <c r="J61" t="s">
        <v>287</v>
      </c>
      <c r="K61" t="s">
        <v>288</v>
      </c>
      <c r="L61">
        <v>1346</v>
      </c>
      <c r="N61">
        <v>1009</v>
      </c>
      <c r="O61" t="s">
        <v>107</v>
      </c>
      <c r="P61" t="s">
        <v>107</v>
      </c>
      <c r="Q61">
        <v>1</v>
      </c>
      <c r="X61">
        <v>241.5</v>
      </c>
      <c r="Y61">
        <v>159.78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241.5</v>
      </c>
      <c r="AH61">
        <v>2</v>
      </c>
      <c r="AI61">
        <v>36199436</v>
      </c>
      <c r="AJ61">
        <v>62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ROW(Source!A39)</f>
        <v>39</v>
      </c>
      <c r="B62">
        <v>36199437</v>
      </c>
      <c r="C62">
        <v>36199427</v>
      </c>
      <c r="D62">
        <v>32905654</v>
      </c>
      <c r="E62">
        <v>1</v>
      </c>
      <c r="F62">
        <v>1</v>
      </c>
      <c r="G62">
        <v>28875167</v>
      </c>
      <c r="H62">
        <v>3</v>
      </c>
      <c r="I62" t="s">
        <v>289</v>
      </c>
      <c r="J62" t="s">
        <v>290</v>
      </c>
      <c r="K62" t="s">
        <v>291</v>
      </c>
      <c r="L62">
        <v>1348</v>
      </c>
      <c r="N62">
        <v>1009</v>
      </c>
      <c r="O62" t="s">
        <v>237</v>
      </c>
      <c r="P62" t="s">
        <v>237</v>
      </c>
      <c r="Q62">
        <v>1000</v>
      </c>
      <c r="X62">
        <v>5.2499999999999998E-2</v>
      </c>
      <c r="Y62">
        <v>337956.19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5.2499999999999998E-2</v>
      </c>
      <c r="AH62">
        <v>2</v>
      </c>
      <c r="AI62">
        <v>36199437</v>
      </c>
      <c r="AJ62">
        <v>63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ROW(Source!A40)</f>
        <v>40</v>
      </c>
      <c r="B63">
        <v>36199439</v>
      </c>
      <c r="C63">
        <v>36199438</v>
      </c>
      <c r="D63">
        <v>32893498</v>
      </c>
      <c r="E63">
        <v>28875167</v>
      </c>
      <c r="F63">
        <v>1</v>
      </c>
      <c r="G63">
        <v>28875167</v>
      </c>
      <c r="H63">
        <v>1</v>
      </c>
      <c r="I63" t="s">
        <v>185</v>
      </c>
      <c r="J63" t="s">
        <v>3</v>
      </c>
      <c r="K63" t="s">
        <v>186</v>
      </c>
      <c r="L63">
        <v>1191</v>
      </c>
      <c r="N63">
        <v>1013</v>
      </c>
      <c r="O63" t="s">
        <v>187</v>
      </c>
      <c r="P63" t="s">
        <v>187</v>
      </c>
      <c r="Q63">
        <v>1</v>
      </c>
      <c r="X63">
        <v>1.88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1</v>
      </c>
      <c r="AF63" t="s">
        <v>3</v>
      </c>
      <c r="AG63">
        <v>1.88</v>
      </c>
      <c r="AH63">
        <v>2</v>
      </c>
      <c r="AI63">
        <v>36199439</v>
      </c>
      <c r="AJ63">
        <v>64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ROW(Source!A40)</f>
        <v>40</v>
      </c>
      <c r="B64">
        <v>36199440</v>
      </c>
      <c r="C64">
        <v>36199438</v>
      </c>
      <c r="D64">
        <v>32904821</v>
      </c>
      <c r="E64">
        <v>1</v>
      </c>
      <c r="F64">
        <v>1</v>
      </c>
      <c r="G64">
        <v>28875167</v>
      </c>
      <c r="H64">
        <v>2</v>
      </c>
      <c r="I64" t="s">
        <v>292</v>
      </c>
      <c r="J64" t="s">
        <v>293</v>
      </c>
      <c r="K64" t="s">
        <v>294</v>
      </c>
      <c r="L64">
        <v>1368</v>
      </c>
      <c r="N64">
        <v>1011</v>
      </c>
      <c r="O64" t="s">
        <v>191</v>
      </c>
      <c r="P64" t="s">
        <v>191</v>
      </c>
      <c r="Q64">
        <v>1</v>
      </c>
      <c r="X64">
        <v>0.45</v>
      </c>
      <c r="Y64">
        <v>0</v>
      </c>
      <c r="Z64">
        <v>35.409999999999997</v>
      </c>
      <c r="AA64">
        <v>7.11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0.45</v>
      </c>
      <c r="AH64">
        <v>2</v>
      </c>
      <c r="AI64">
        <v>36199440</v>
      </c>
      <c r="AJ64">
        <v>65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ROW(Source!A40)</f>
        <v>40</v>
      </c>
      <c r="B65">
        <v>36199441</v>
      </c>
      <c r="C65">
        <v>36199438</v>
      </c>
      <c r="D65">
        <v>32907040</v>
      </c>
      <c r="E65">
        <v>1</v>
      </c>
      <c r="F65">
        <v>1</v>
      </c>
      <c r="G65">
        <v>28875167</v>
      </c>
      <c r="H65">
        <v>3</v>
      </c>
      <c r="I65" t="s">
        <v>238</v>
      </c>
      <c r="J65" t="s">
        <v>239</v>
      </c>
      <c r="K65" t="s">
        <v>240</v>
      </c>
      <c r="L65">
        <v>1348</v>
      </c>
      <c r="N65">
        <v>1009</v>
      </c>
      <c r="O65" t="s">
        <v>237</v>
      </c>
      <c r="P65" t="s">
        <v>237</v>
      </c>
      <c r="Q65">
        <v>1000</v>
      </c>
      <c r="X65">
        <v>2.0000000000000001E-4</v>
      </c>
      <c r="Y65">
        <v>117442.26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2.0000000000000001E-4</v>
      </c>
      <c r="AH65">
        <v>2</v>
      </c>
      <c r="AI65">
        <v>36199441</v>
      </c>
      <c r="AJ65">
        <v>66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ROW(Source!A41)</f>
        <v>41</v>
      </c>
      <c r="B66">
        <v>36199443</v>
      </c>
      <c r="C66">
        <v>36199442</v>
      </c>
      <c r="D66">
        <v>32893498</v>
      </c>
      <c r="E66">
        <v>28875167</v>
      </c>
      <c r="F66">
        <v>1</v>
      </c>
      <c r="G66">
        <v>28875167</v>
      </c>
      <c r="H66">
        <v>1</v>
      </c>
      <c r="I66" t="s">
        <v>185</v>
      </c>
      <c r="J66" t="s">
        <v>3</v>
      </c>
      <c r="K66" t="s">
        <v>186</v>
      </c>
      <c r="L66">
        <v>1191</v>
      </c>
      <c r="N66">
        <v>1013</v>
      </c>
      <c r="O66" t="s">
        <v>187</v>
      </c>
      <c r="P66" t="s">
        <v>187</v>
      </c>
      <c r="Q66">
        <v>1</v>
      </c>
      <c r="X66">
        <v>10.82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1</v>
      </c>
      <c r="AF66" t="s">
        <v>3</v>
      </c>
      <c r="AG66">
        <v>10.82</v>
      </c>
      <c r="AH66">
        <v>2</v>
      </c>
      <c r="AI66">
        <v>36199443</v>
      </c>
      <c r="AJ66">
        <v>67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ROW(Source!A41)</f>
        <v>41</v>
      </c>
      <c r="B67">
        <v>36199444</v>
      </c>
      <c r="C67">
        <v>36199442</v>
      </c>
      <c r="D67">
        <v>32906947</v>
      </c>
      <c r="E67">
        <v>1</v>
      </c>
      <c r="F67">
        <v>1</v>
      </c>
      <c r="G67">
        <v>28875167</v>
      </c>
      <c r="H67">
        <v>3</v>
      </c>
      <c r="I67" t="s">
        <v>295</v>
      </c>
      <c r="J67" t="s">
        <v>296</v>
      </c>
      <c r="K67" t="s">
        <v>297</v>
      </c>
      <c r="L67">
        <v>1346</v>
      </c>
      <c r="N67">
        <v>1009</v>
      </c>
      <c r="O67" t="s">
        <v>107</v>
      </c>
      <c r="P67" t="s">
        <v>107</v>
      </c>
      <c r="Q67">
        <v>1</v>
      </c>
      <c r="X67">
        <v>0.02</v>
      </c>
      <c r="Y67">
        <v>28.66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0.02</v>
      </c>
      <c r="AH67">
        <v>2</v>
      </c>
      <c r="AI67">
        <v>36199444</v>
      </c>
      <c r="AJ67">
        <v>68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ROW(Source!A41)</f>
        <v>41</v>
      </c>
      <c r="B68">
        <v>36199447</v>
      </c>
      <c r="C68">
        <v>36199442</v>
      </c>
      <c r="D68">
        <v>32895052</v>
      </c>
      <c r="E68">
        <v>28875167</v>
      </c>
      <c r="F68">
        <v>1</v>
      </c>
      <c r="G68">
        <v>28875167</v>
      </c>
      <c r="H68">
        <v>3</v>
      </c>
      <c r="I68" t="s">
        <v>298</v>
      </c>
      <c r="J68" t="s">
        <v>3</v>
      </c>
      <c r="K68" t="s">
        <v>299</v>
      </c>
      <c r="L68">
        <v>1346</v>
      </c>
      <c r="N68">
        <v>1009</v>
      </c>
      <c r="O68" t="s">
        <v>107</v>
      </c>
      <c r="P68" t="s">
        <v>107</v>
      </c>
      <c r="Q68">
        <v>1</v>
      </c>
      <c r="X68">
        <v>2.41</v>
      </c>
      <c r="Y68">
        <v>281.12385999999998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2.41</v>
      </c>
      <c r="AH68">
        <v>2</v>
      </c>
      <c r="AI68">
        <v>36199447</v>
      </c>
      <c r="AJ68">
        <v>69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ROW(Source!A41)</f>
        <v>41</v>
      </c>
      <c r="B69">
        <v>36199445</v>
      </c>
      <c r="C69">
        <v>36199442</v>
      </c>
      <c r="D69">
        <v>32905691</v>
      </c>
      <c r="E69">
        <v>1</v>
      </c>
      <c r="F69">
        <v>1</v>
      </c>
      <c r="G69">
        <v>28875167</v>
      </c>
      <c r="H69">
        <v>3</v>
      </c>
      <c r="I69" t="s">
        <v>300</v>
      </c>
      <c r="J69" t="s">
        <v>301</v>
      </c>
      <c r="K69" t="s">
        <v>302</v>
      </c>
      <c r="L69">
        <v>1346</v>
      </c>
      <c r="N69">
        <v>1009</v>
      </c>
      <c r="O69" t="s">
        <v>107</v>
      </c>
      <c r="P69" t="s">
        <v>107</v>
      </c>
      <c r="Q69">
        <v>1</v>
      </c>
      <c r="X69">
        <v>3.9</v>
      </c>
      <c r="Y69">
        <v>102.95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3.9</v>
      </c>
      <c r="AH69">
        <v>2</v>
      </c>
      <c r="AI69">
        <v>36199445</v>
      </c>
      <c r="AJ69">
        <v>70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ROW(Source!A41)</f>
        <v>41</v>
      </c>
      <c r="B70">
        <v>36199446</v>
      </c>
      <c r="C70">
        <v>36199442</v>
      </c>
      <c r="D70">
        <v>32905644</v>
      </c>
      <c r="E70">
        <v>1</v>
      </c>
      <c r="F70">
        <v>1</v>
      </c>
      <c r="G70">
        <v>28875167</v>
      </c>
      <c r="H70">
        <v>3</v>
      </c>
      <c r="I70" t="s">
        <v>303</v>
      </c>
      <c r="J70" t="s">
        <v>304</v>
      </c>
      <c r="K70" t="s">
        <v>305</v>
      </c>
      <c r="L70">
        <v>1346</v>
      </c>
      <c r="N70">
        <v>1009</v>
      </c>
      <c r="O70" t="s">
        <v>107</v>
      </c>
      <c r="P70" t="s">
        <v>107</v>
      </c>
      <c r="Q70">
        <v>1</v>
      </c>
      <c r="X70">
        <v>1.1399999999999999</v>
      </c>
      <c r="Y70">
        <v>67.64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1.1399999999999999</v>
      </c>
      <c r="AH70">
        <v>2</v>
      </c>
      <c r="AI70">
        <v>36199446</v>
      </c>
      <c r="AJ70">
        <v>71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ROW(Source!A41)</f>
        <v>41</v>
      </c>
      <c r="B71">
        <v>36199448</v>
      </c>
      <c r="C71">
        <v>36199442</v>
      </c>
      <c r="D71">
        <v>32895124</v>
      </c>
      <c r="E71">
        <v>28875167</v>
      </c>
      <c r="F71">
        <v>1</v>
      </c>
      <c r="G71">
        <v>28875167</v>
      </c>
      <c r="H71">
        <v>3</v>
      </c>
      <c r="I71" t="s">
        <v>306</v>
      </c>
      <c r="J71" t="s">
        <v>3</v>
      </c>
      <c r="K71" t="s">
        <v>307</v>
      </c>
      <c r="L71">
        <v>1348</v>
      </c>
      <c r="N71">
        <v>1009</v>
      </c>
      <c r="O71" t="s">
        <v>237</v>
      </c>
      <c r="P71" t="s">
        <v>237</v>
      </c>
      <c r="Q71">
        <v>1000</v>
      </c>
      <c r="X71">
        <v>4.4400000000000004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4.4400000000000004</v>
      </c>
      <c r="AH71">
        <v>2</v>
      </c>
      <c r="AI71">
        <v>36199448</v>
      </c>
      <c r="AJ71">
        <v>72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ROW(Source!A42)</f>
        <v>42</v>
      </c>
      <c r="B72">
        <v>36199450</v>
      </c>
      <c r="C72">
        <v>36199449</v>
      </c>
      <c r="D72">
        <v>32893498</v>
      </c>
      <c r="E72">
        <v>28875167</v>
      </c>
      <c r="F72">
        <v>1</v>
      </c>
      <c r="G72">
        <v>28875167</v>
      </c>
      <c r="H72">
        <v>1</v>
      </c>
      <c r="I72" t="s">
        <v>185</v>
      </c>
      <c r="J72" t="s">
        <v>3</v>
      </c>
      <c r="K72" t="s">
        <v>186</v>
      </c>
      <c r="L72">
        <v>1191</v>
      </c>
      <c r="N72">
        <v>1013</v>
      </c>
      <c r="O72" t="s">
        <v>187</v>
      </c>
      <c r="P72" t="s">
        <v>187</v>
      </c>
      <c r="Q72">
        <v>1</v>
      </c>
      <c r="X72">
        <v>4.51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3</v>
      </c>
      <c r="AG72">
        <v>4.51</v>
      </c>
      <c r="AH72">
        <v>2</v>
      </c>
      <c r="AI72">
        <v>36199450</v>
      </c>
      <c r="AJ72">
        <v>73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ROW(Source!A42)</f>
        <v>42</v>
      </c>
      <c r="B73">
        <v>36199451</v>
      </c>
      <c r="C73">
        <v>36199449</v>
      </c>
      <c r="D73">
        <v>32904578</v>
      </c>
      <c r="E73">
        <v>1</v>
      </c>
      <c r="F73">
        <v>1</v>
      </c>
      <c r="G73">
        <v>28875167</v>
      </c>
      <c r="H73">
        <v>2</v>
      </c>
      <c r="I73" t="s">
        <v>213</v>
      </c>
      <c r="J73" t="s">
        <v>214</v>
      </c>
      <c r="K73" t="s">
        <v>215</v>
      </c>
      <c r="L73">
        <v>1368</v>
      </c>
      <c r="N73">
        <v>1011</v>
      </c>
      <c r="O73" t="s">
        <v>191</v>
      </c>
      <c r="P73" t="s">
        <v>191</v>
      </c>
      <c r="Q73">
        <v>1</v>
      </c>
      <c r="X73">
        <v>0.32</v>
      </c>
      <c r="Y73">
        <v>0</v>
      </c>
      <c r="Z73">
        <v>1635.52</v>
      </c>
      <c r="AA73">
        <v>347.42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0.32</v>
      </c>
      <c r="AH73">
        <v>2</v>
      </c>
      <c r="AI73">
        <v>36199451</v>
      </c>
      <c r="AJ73">
        <v>74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ROW(Source!A42)</f>
        <v>42</v>
      </c>
      <c r="B74">
        <v>36199452</v>
      </c>
      <c r="C74">
        <v>36199449</v>
      </c>
      <c r="D74">
        <v>32907124</v>
      </c>
      <c r="E74">
        <v>1</v>
      </c>
      <c r="F74">
        <v>1</v>
      </c>
      <c r="G74">
        <v>28875167</v>
      </c>
      <c r="H74">
        <v>3</v>
      </c>
      <c r="I74" t="s">
        <v>207</v>
      </c>
      <c r="J74" t="s">
        <v>208</v>
      </c>
      <c r="K74" t="s">
        <v>209</v>
      </c>
      <c r="L74">
        <v>1339</v>
      </c>
      <c r="N74">
        <v>1007</v>
      </c>
      <c r="O74" t="s">
        <v>23</v>
      </c>
      <c r="P74" t="s">
        <v>23</v>
      </c>
      <c r="Q74">
        <v>1</v>
      </c>
      <c r="X74">
        <v>1.07</v>
      </c>
      <c r="Y74">
        <v>29.98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1.07</v>
      </c>
      <c r="AH74">
        <v>2</v>
      </c>
      <c r="AI74">
        <v>36199452</v>
      </c>
      <c r="AJ74">
        <v>75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ROW(Source!A42)</f>
        <v>42</v>
      </c>
      <c r="B75">
        <v>36199453</v>
      </c>
      <c r="C75">
        <v>36199449</v>
      </c>
      <c r="D75">
        <v>32893575</v>
      </c>
      <c r="E75">
        <v>28875167</v>
      </c>
      <c r="F75">
        <v>1</v>
      </c>
      <c r="G75">
        <v>28875167</v>
      </c>
      <c r="H75">
        <v>3</v>
      </c>
      <c r="I75" t="s">
        <v>343</v>
      </c>
      <c r="J75" t="s">
        <v>3</v>
      </c>
      <c r="K75" t="s">
        <v>344</v>
      </c>
      <c r="L75">
        <v>1354</v>
      </c>
      <c r="N75">
        <v>1010</v>
      </c>
      <c r="O75" t="s">
        <v>47</v>
      </c>
      <c r="P75" t="s">
        <v>47</v>
      </c>
      <c r="Q75">
        <v>1</v>
      </c>
      <c r="X75">
        <v>10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 t="s">
        <v>3</v>
      </c>
      <c r="AG75">
        <v>10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ROW(Source!A43)</f>
        <v>43</v>
      </c>
      <c r="B76">
        <v>36199456</v>
      </c>
      <c r="C76">
        <v>36199455</v>
      </c>
      <c r="D76">
        <v>32893498</v>
      </c>
      <c r="E76">
        <v>28875167</v>
      </c>
      <c r="F76">
        <v>1</v>
      </c>
      <c r="G76">
        <v>28875167</v>
      </c>
      <c r="H76">
        <v>1</v>
      </c>
      <c r="I76" t="s">
        <v>185</v>
      </c>
      <c r="J76" t="s">
        <v>3</v>
      </c>
      <c r="K76" t="s">
        <v>186</v>
      </c>
      <c r="L76">
        <v>1191</v>
      </c>
      <c r="N76">
        <v>1013</v>
      </c>
      <c r="O76" t="s">
        <v>187</v>
      </c>
      <c r="P76" t="s">
        <v>187</v>
      </c>
      <c r="Q76">
        <v>1</v>
      </c>
      <c r="X76">
        <v>1.91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3</v>
      </c>
      <c r="AG76">
        <v>1.91</v>
      </c>
      <c r="AH76">
        <v>2</v>
      </c>
      <c r="AI76">
        <v>36199456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ROW(Source!A43)</f>
        <v>43</v>
      </c>
      <c r="B77">
        <v>36199457</v>
      </c>
      <c r="C77">
        <v>36199455</v>
      </c>
      <c r="D77">
        <v>32907124</v>
      </c>
      <c r="E77">
        <v>1</v>
      </c>
      <c r="F77">
        <v>1</v>
      </c>
      <c r="G77">
        <v>28875167</v>
      </c>
      <c r="H77">
        <v>3</v>
      </c>
      <c r="I77" t="s">
        <v>207</v>
      </c>
      <c r="J77" t="s">
        <v>208</v>
      </c>
      <c r="K77" t="s">
        <v>209</v>
      </c>
      <c r="L77">
        <v>1339</v>
      </c>
      <c r="N77">
        <v>1007</v>
      </c>
      <c r="O77" t="s">
        <v>23</v>
      </c>
      <c r="P77" t="s">
        <v>23</v>
      </c>
      <c r="Q77">
        <v>1</v>
      </c>
      <c r="X77">
        <v>0.36</v>
      </c>
      <c r="Y77">
        <v>29.98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0.36</v>
      </c>
      <c r="AH77">
        <v>2</v>
      </c>
      <c r="AI77">
        <v>36199457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ROW(Source!A43)</f>
        <v>43</v>
      </c>
      <c r="B78">
        <v>36199458</v>
      </c>
      <c r="C78">
        <v>36199455</v>
      </c>
      <c r="D78">
        <v>32893567</v>
      </c>
      <c r="E78">
        <v>28875167</v>
      </c>
      <c r="F78">
        <v>1</v>
      </c>
      <c r="G78">
        <v>28875167</v>
      </c>
      <c r="H78">
        <v>3</v>
      </c>
      <c r="I78" t="s">
        <v>345</v>
      </c>
      <c r="J78" t="s">
        <v>3</v>
      </c>
      <c r="K78" t="s">
        <v>346</v>
      </c>
      <c r="L78">
        <v>1354</v>
      </c>
      <c r="N78">
        <v>1010</v>
      </c>
      <c r="O78" t="s">
        <v>47</v>
      </c>
      <c r="P78" t="s">
        <v>47</v>
      </c>
      <c r="Q78">
        <v>1</v>
      </c>
      <c r="X78">
        <v>10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 t="s">
        <v>3</v>
      </c>
      <c r="AG78">
        <v>10</v>
      </c>
      <c r="AH78">
        <v>3</v>
      </c>
      <c r="AI78">
        <v>-1</v>
      </c>
      <c r="AJ78" t="s">
        <v>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ROW(Source!A44)</f>
        <v>44</v>
      </c>
      <c r="B79">
        <v>36200460</v>
      </c>
      <c r="C79">
        <v>36200459</v>
      </c>
      <c r="D79">
        <v>32893498</v>
      </c>
      <c r="E79">
        <v>28875167</v>
      </c>
      <c r="F79">
        <v>1</v>
      </c>
      <c r="G79">
        <v>28875167</v>
      </c>
      <c r="H79">
        <v>1</v>
      </c>
      <c r="I79" t="s">
        <v>185</v>
      </c>
      <c r="J79" t="s">
        <v>3</v>
      </c>
      <c r="K79" t="s">
        <v>186</v>
      </c>
      <c r="L79">
        <v>1191</v>
      </c>
      <c r="N79">
        <v>1013</v>
      </c>
      <c r="O79" t="s">
        <v>187</v>
      </c>
      <c r="P79" t="s">
        <v>187</v>
      </c>
      <c r="Q79">
        <v>1</v>
      </c>
      <c r="X79">
        <v>0.06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1</v>
      </c>
      <c r="AF79" t="s">
        <v>3</v>
      </c>
      <c r="AG79">
        <v>0.06</v>
      </c>
      <c r="AH79">
        <v>2</v>
      </c>
      <c r="AI79">
        <v>36200460</v>
      </c>
      <c r="AJ79">
        <v>78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ROW(Source!A44)</f>
        <v>44</v>
      </c>
      <c r="B80">
        <v>36200461</v>
      </c>
      <c r="C80">
        <v>36200459</v>
      </c>
      <c r="D80">
        <v>32904953</v>
      </c>
      <c r="E80">
        <v>1</v>
      </c>
      <c r="F80">
        <v>1</v>
      </c>
      <c r="G80">
        <v>28875167</v>
      </c>
      <c r="H80">
        <v>2</v>
      </c>
      <c r="I80" t="s">
        <v>308</v>
      </c>
      <c r="J80" t="s">
        <v>309</v>
      </c>
      <c r="K80" t="s">
        <v>310</v>
      </c>
      <c r="L80">
        <v>1368</v>
      </c>
      <c r="N80">
        <v>1011</v>
      </c>
      <c r="O80" t="s">
        <v>191</v>
      </c>
      <c r="P80" t="s">
        <v>191</v>
      </c>
      <c r="Q80">
        <v>1</v>
      </c>
      <c r="X80">
        <v>0.66</v>
      </c>
      <c r="Y80">
        <v>0</v>
      </c>
      <c r="Z80">
        <v>9.61</v>
      </c>
      <c r="AA80">
        <v>3.98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0.66</v>
      </c>
      <c r="AH80">
        <v>2</v>
      </c>
      <c r="AI80">
        <v>36200461</v>
      </c>
      <c r="AJ80">
        <v>79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ROW(Source!A44)</f>
        <v>44</v>
      </c>
      <c r="B81">
        <v>36200462</v>
      </c>
      <c r="C81">
        <v>36200459</v>
      </c>
      <c r="D81">
        <v>32904432</v>
      </c>
      <c r="E81">
        <v>1</v>
      </c>
      <c r="F81">
        <v>1</v>
      </c>
      <c r="G81">
        <v>28875167</v>
      </c>
      <c r="H81">
        <v>2</v>
      </c>
      <c r="I81" t="s">
        <v>311</v>
      </c>
      <c r="J81" t="s">
        <v>312</v>
      </c>
      <c r="K81" t="s">
        <v>313</v>
      </c>
      <c r="L81">
        <v>1368</v>
      </c>
      <c r="N81">
        <v>1011</v>
      </c>
      <c r="O81" t="s">
        <v>191</v>
      </c>
      <c r="P81" t="s">
        <v>191</v>
      </c>
      <c r="Q81">
        <v>1</v>
      </c>
      <c r="X81">
        <v>0.66</v>
      </c>
      <c r="Y81">
        <v>0</v>
      </c>
      <c r="Z81">
        <v>716.61</v>
      </c>
      <c r="AA81">
        <v>332.14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0.66</v>
      </c>
      <c r="AH81">
        <v>2</v>
      </c>
      <c r="AI81">
        <v>36200462</v>
      </c>
      <c r="AJ81">
        <v>80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ROW(Source!A44)</f>
        <v>44</v>
      </c>
      <c r="B82">
        <v>36200463</v>
      </c>
      <c r="C82">
        <v>36200459</v>
      </c>
      <c r="D82">
        <v>32893551</v>
      </c>
      <c r="E82">
        <v>28875167</v>
      </c>
      <c r="F82">
        <v>1</v>
      </c>
      <c r="G82">
        <v>28875167</v>
      </c>
      <c r="H82">
        <v>3</v>
      </c>
      <c r="I82" t="s">
        <v>347</v>
      </c>
      <c r="J82" t="s">
        <v>3</v>
      </c>
      <c r="K82" t="s">
        <v>348</v>
      </c>
      <c r="L82">
        <v>1346</v>
      </c>
      <c r="N82">
        <v>1009</v>
      </c>
      <c r="O82" t="s">
        <v>107</v>
      </c>
      <c r="P82" t="s">
        <v>107</v>
      </c>
      <c r="Q82">
        <v>1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 t="s">
        <v>3</v>
      </c>
      <c r="AG82">
        <v>0</v>
      </c>
      <c r="AH82">
        <v>3</v>
      </c>
      <c r="AI82">
        <v>-1</v>
      </c>
      <c r="AJ82" t="s">
        <v>3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ROW(Source!A46)</f>
        <v>46</v>
      </c>
      <c r="B83">
        <v>36200478</v>
      </c>
      <c r="C83">
        <v>36200467</v>
      </c>
      <c r="D83">
        <v>32893498</v>
      </c>
      <c r="E83">
        <v>28875167</v>
      </c>
      <c r="F83">
        <v>1</v>
      </c>
      <c r="G83">
        <v>28875167</v>
      </c>
      <c r="H83">
        <v>1</v>
      </c>
      <c r="I83" t="s">
        <v>185</v>
      </c>
      <c r="J83" t="s">
        <v>3</v>
      </c>
      <c r="K83" t="s">
        <v>186</v>
      </c>
      <c r="L83">
        <v>1191</v>
      </c>
      <c r="N83">
        <v>1013</v>
      </c>
      <c r="O83" t="s">
        <v>187</v>
      </c>
      <c r="P83" t="s">
        <v>187</v>
      </c>
      <c r="Q83">
        <v>1</v>
      </c>
      <c r="X83">
        <v>71.3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1</v>
      </c>
      <c r="AF83" t="s">
        <v>3</v>
      </c>
      <c r="AG83">
        <v>71.3</v>
      </c>
      <c r="AH83">
        <v>2</v>
      </c>
      <c r="AI83">
        <v>36200478</v>
      </c>
      <c r="AJ83">
        <v>82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ROW(Source!A46)</f>
        <v>46</v>
      </c>
      <c r="B84">
        <v>36200479</v>
      </c>
      <c r="C84">
        <v>36200467</v>
      </c>
      <c r="D84">
        <v>32904730</v>
      </c>
      <c r="E84">
        <v>1</v>
      </c>
      <c r="F84">
        <v>1</v>
      </c>
      <c r="G84">
        <v>28875167</v>
      </c>
      <c r="H84">
        <v>2</v>
      </c>
      <c r="I84" t="s">
        <v>314</v>
      </c>
      <c r="J84" t="s">
        <v>315</v>
      </c>
      <c r="K84" t="s">
        <v>316</v>
      </c>
      <c r="L84">
        <v>1368</v>
      </c>
      <c r="N84">
        <v>1011</v>
      </c>
      <c r="O84" t="s">
        <v>191</v>
      </c>
      <c r="P84" t="s">
        <v>191</v>
      </c>
      <c r="Q84">
        <v>1</v>
      </c>
      <c r="X84">
        <v>2.95</v>
      </c>
      <c r="Y84">
        <v>0</v>
      </c>
      <c r="Z84">
        <v>590.82000000000005</v>
      </c>
      <c r="AA84">
        <v>320.60000000000002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2.95</v>
      </c>
      <c r="AH84">
        <v>2</v>
      </c>
      <c r="AI84">
        <v>36200479</v>
      </c>
      <c r="AJ84">
        <v>83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ROW(Source!A46)</f>
        <v>46</v>
      </c>
      <c r="B85">
        <v>36200480</v>
      </c>
      <c r="C85">
        <v>36200467</v>
      </c>
      <c r="D85">
        <v>32905161</v>
      </c>
      <c r="E85">
        <v>1</v>
      </c>
      <c r="F85">
        <v>1</v>
      </c>
      <c r="G85">
        <v>28875167</v>
      </c>
      <c r="H85">
        <v>2</v>
      </c>
      <c r="I85" t="s">
        <v>198</v>
      </c>
      <c r="J85" t="s">
        <v>199</v>
      </c>
      <c r="K85" t="s">
        <v>200</v>
      </c>
      <c r="L85">
        <v>1368</v>
      </c>
      <c r="N85">
        <v>1011</v>
      </c>
      <c r="O85" t="s">
        <v>191</v>
      </c>
      <c r="P85" t="s">
        <v>191</v>
      </c>
      <c r="Q85">
        <v>1</v>
      </c>
      <c r="X85">
        <v>5.9</v>
      </c>
      <c r="Y85">
        <v>0</v>
      </c>
      <c r="Z85">
        <v>4.97</v>
      </c>
      <c r="AA85">
        <v>0.85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5.9</v>
      </c>
      <c r="AH85">
        <v>2</v>
      </c>
      <c r="AI85">
        <v>36200480</v>
      </c>
      <c r="AJ85">
        <v>84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ROW(Source!A46)</f>
        <v>46</v>
      </c>
      <c r="B86">
        <v>36200481</v>
      </c>
      <c r="C86">
        <v>36200467</v>
      </c>
      <c r="D86">
        <v>32904566</v>
      </c>
      <c r="E86">
        <v>1</v>
      </c>
      <c r="F86">
        <v>1</v>
      </c>
      <c r="G86">
        <v>28875167</v>
      </c>
      <c r="H86">
        <v>2</v>
      </c>
      <c r="I86" t="s">
        <v>317</v>
      </c>
      <c r="J86" t="s">
        <v>318</v>
      </c>
      <c r="K86" t="s">
        <v>319</v>
      </c>
      <c r="L86">
        <v>1368</v>
      </c>
      <c r="N86">
        <v>1011</v>
      </c>
      <c r="O86" t="s">
        <v>191</v>
      </c>
      <c r="P86" t="s">
        <v>191</v>
      </c>
      <c r="Q86">
        <v>1</v>
      </c>
      <c r="X86">
        <v>2.9</v>
      </c>
      <c r="Y86">
        <v>0</v>
      </c>
      <c r="Z86">
        <v>706.87</v>
      </c>
      <c r="AA86">
        <v>404.58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2.9</v>
      </c>
      <c r="AH86">
        <v>2</v>
      </c>
      <c r="AI86">
        <v>36200481</v>
      </c>
      <c r="AJ86">
        <v>85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ROW(Source!A46)</f>
        <v>46</v>
      </c>
      <c r="B87">
        <v>36200482</v>
      </c>
      <c r="C87">
        <v>36200467</v>
      </c>
      <c r="D87">
        <v>32905274</v>
      </c>
      <c r="E87">
        <v>1</v>
      </c>
      <c r="F87">
        <v>1</v>
      </c>
      <c r="G87">
        <v>28875167</v>
      </c>
      <c r="H87">
        <v>3</v>
      </c>
      <c r="I87" t="s">
        <v>320</v>
      </c>
      <c r="J87" t="s">
        <v>321</v>
      </c>
      <c r="K87" t="s">
        <v>322</v>
      </c>
      <c r="L87">
        <v>1348</v>
      </c>
      <c r="N87">
        <v>1009</v>
      </c>
      <c r="O87" t="s">
        <v>237</v>
      </c>
      <c r="P87" t="s">
        <v>237</v>
      </c>
      <c r="Q87">
        <v>1000</v>
      </c>
      <c r="X87">
        <v>7.0000000000000007E-2</v>
      </c>
      <c r="Y87">
        <v>17065.79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7.0000000000000007E-2</v>
      </c>
      <c r="AH87">
        <v>2</v>
      </c>
      <c r="AI87">
        <v>36200482</v>
      </c>
      <c r="AJ87">
        <v>86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ROW(Source!A46)</f>
        <v>46</v>
      </c>
      <c r="B88">
        <v>36200483</v>
      </c>
      <c r="C88">
        <v>36200467</v>
      </c>
      <c r="D88">
        <v>32908181</v>
      </c>
      <c r="E88">
        <v>1</v>
      </c>
      <c r="F88">
        <v>1</v>
      </c>
      <c r="G88">
        <v>28875167</v>
      </c>
      <c r="H88">
        <v>3</v>
      </c>
      <c r="I88" t="s">
        <v>323</v>
      </c>
      <c r="J88" t="s">
        <v>324</v>
      </c>
      <c r="K88" t="s">
        <v>325</v>
      </c>
      <c r="L88">
        <v>1348</v>
      </c>
      <c r="N88">
        <v>1009</v>
      </c>
      <c r="O88" t="s">
        <v>237</v>
      </c>
      <c r="P88" t="s">
        <v>237</v>
      </c>
      <c r="Q88">
        <v>1000</v>
      </c>
      <c r="X88">
        <v>11.9</v>
      </c>
      <c r="Y88">
        <v>2479.1799999999998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11.9</v>
      </c>
      <c r="AH88">
        <v>2</v>
      </c>
      <c r="AI88">
        <v>36200483</v>
      </c>
      <c r="AJ88">
        <v>87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ROW(Source!A46)</f>
        <v>46</v>
      </c>
      <c r="B89">
        <v>36200484</v>
      </c>
      <c r="C89">
        <v>36200467</v>
      </c>
      <c r="D89">
        <v>32895126</v>
      </c>
      <c r="E89">
        <v>28875167</v>
      </c>
      <c r="F89">
        <v>1</v>
      </c>
      <c r="G89">
        <v>28875167</v>
      </c>
      <c r="H89">
        <v>3</v>
      </c>
      <c r="I89" t="s">
        <v>326</v>
      </c>
      <c r="J89" t="s">
        <v>3</v>
      </c>
      <c r="K89" t="s">
        <v>327</v>
      </c>
      <c r="L89">
        <v>1348</v>
      </c>
      <c r="N89">
        <v>1009</v>
      </c>
      <c r="O89" t="s">
        <v>237</v>
      </c>
      <c r="P89" t="s">
        <v>237</v>
      </c>
      <c r="Q89">
        <v>1000</v>
      </c>
      <c r="X89">
        <v>12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12</v>
      </c>
      <c r="AH89">
        <v>2</v>
      </c>
      <c r="AI89">
        <v>36200484</v>
      </c>
      <c r="AJ89">
        <v>88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ROW(Source!A47)</f>
        <v>47</v>
      </c>
      <c r="B90">
        <v>36200488</v>
      </c>
      <c r="C90">
        <v>36200487</v>
      </c>
      <c r="D90">
        <v>32893498</v>
      </c>
      <c r="E90">
        <v>28875167</v>
      </c>
      <c r="F90">
        <v>1</v>
      </c>
      <c r="G90">
        <v>28875167</v>
      </c>
      <c r="H90">
        <v>1</v>
      </c>
      <c r="I90" t="s">
        <v>185</v>
      </c>
      <c r="J90" t="s">
        <v>3</v>
      </c>
      <c r="K90" t="s">
        <v>186</v>
      </c>
      <c r="L90">
        <v>1191</v>
      </c>
      <c r="N90">
        <v>1013</v>
      </c>
      <c r="O90" t="s">
        <v>187</v>
      </c>
      <c r="P90" t="s">
        <v>187</v>
      </c>
      <c r="Q90">
        <v>1</v>
      </c>
      <c r="X90">
        <v>0.05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1</v>
      </c>
      <c r="AF90" t="s">
        <v>3</v>
      </c>
      <c r="AG90">
        <v>0.05</v>
      </c>
      <c r="AH90">
        <v>2</v>
      </c>
      <c r="AI90">
        <v>36200488</v>
      </c>
      <c r="AJ90">
        <v>89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ROW(Source!A47)</f>
        <v>47</v>
      </c>
      <c r="B91">
        <v>36200489</v>
      </c>
      <c r="C91">
        <v>36200487</v>
      </c>
      <c r="D91">
        <v>32907522</v>
      </c>
      <c r="E91">
        <v>1</v>
      </c>
      <c r="F91">
        <v>1</v>
      </c>
      <c r="G91">
        <v>28875167</v>
      </c>
      <c r="H91">
        <v>3</v>
      </c>
      <c r="I91" t="s">
        <v>328</v>
      </c>
      <c r="J91" t="s">
        <v>329</v>
      </c>
      <c r="K91" t="s">
        <v>330</v>
      </c>
      <c r="L91">
        <v>1354</v>
      </c>
      <c r="N91">
        <v>1010</v>
      </c>
      <c r="O91" t="s">
        <v>47</v>
      </c>
      <c r="P91" t="s">
        <v>47</v>
      </c>
      <c r="Q91">
        <v>1</v>
      </c>
      <c r="X91">
        <v>0.1</v>
      </c>
      <c r="Y91">
        <v>4.5199999999999996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0.1</v>
      </c>
      <c r="AH91">
        <v>2</v>
      </c>
      <c r="AI91">
        <v>36200489</v>
      </c>
      <c r="AJ91">
        <v>90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ROW(Source!A48)</f>
        <v>48</v>
      </c>
      <c r="B92">
        <v>36200491</v>
      </c>
      <c r="C92">
        <v>36200490</v>
      </c>
      <c r="D92">
        <v>32893498</v>
      </c>
      <c r="E92">
        <v>28875167</v>
      </c>
      <c r="F92">
        <v>1</v>
      </c>
      <c r="G92">
        <v>28875167</v>
      </c>
      <c r="H92">
        <v>1</v>
      </c>
      <c r="I92" t="s">
        <v>185</v>
      </c>
      <c r="J92" t="s">
        <v>3</v>
      </c>
      <c r="K92" t="s">
        <v>186</v>
      </c>
      <c r="L92">
        <v>1191</v>
      </c>
      <c r="N92">
        <v>1013</v>
      </c>
      <c r="O92" t="s">
        <v>187</v>
      </c>
      <c r="P92" t="s">
        <v>187</v>
      </c>
      <c r="Q92">
        <v>1</v>
      </c>
      <c r="X92">
        <v>7.4</v>
      </c>
      <c r="Y92">
        <v>0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1</v>
      </c>
      <c r="AF92" t="s">
        <v>3</v>
      </c>
      <c r="AG92">
        <v>7.4</v>
      </c>
      <c r="AH92">
        <v>2</v>
      </c>
      <c r="AI92">
        <v>36200491</v>
      </c>
      <c r="AJ92">
        <v>91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ROW(Source!A48)</f>
        <v>48</v>
      </c>
      <c r="B93">
        <v>36200492</v>
      </c>
      <c r="C93">
        <v>36200490</v>
      </c>
      <c r="D93">
        <v>32904591</v>
      </c>
      <c r="E93">
        <v>1</v>
      </c>
      <c r="F93">
        <v>1</v>
      </c>
      <c r="G93">
        <v>28875167</v>
      </c>
      <c r="H93">
        <v>2</v>
      </c>
      <c r="I93" t="s">
        <v>331</v>
      </c>
      <c r="J93" t="s">
        <v>332</v>
      </c>
      <c r="K93" t="s">
        <v>333</v>
      </c>
      <c r="L93">
        <v>1368</v>
      </c>
      <c r="N93">
        <v>1011</v>
      </c>
      <c r="O93" t="s">
        <v>191</v>
      </c>
      <c r="P93" t="s">
        <v>191</v>
      </c>
      <c r="Q93">
        <v>1</v>
      </c>
      <c r="X93">
        <v>0.7</v>
      </c>
      <c r="Y93">
        <v>0</v>
      </c>
      <c r="Z93">
        <v>952.61</v>
      </c>
      <c r="AA93">
        <v>422.68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0.7</v>
      </c>
      <c r="AH93">
        <v>2</v>
      </c>
      <c r="AI93">
        <v>36200492</v>
      </c>
      <c r="AJ93">
        <v>92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ROW(Source!A48)</f>
        <v>48</v>
      </c>
      <c r="B94">
        <v>36200494</v>
      </c>
      <c r="C94">
        <v>36200490</v>
      </c>
      <c r="D94">
        <v>32906397</v>
      </c>
      <c r="E94">
        <v>1</v>
      </c>
      <c r="F94">
        <v>1</v>
      </c>
      <c r="G94">
        <v>28875167</v>
      </c>
      <c r="H94">
        <v>3</v>
      </c>
      <c r="I94" t="s">
        <v>244</v>
      </c>
      <c r="J94" t="s">
        <v>245</v>
      </c>
      <c r="K94" t="s">
        <v>246</v>
      </c>
      <c r="L94">
        <v>1339</v>
      </c>
      <c r="N94">
        <v>1007</v>
      </c>
      <c r="O94" t="s">
        <v>23</v>
      </c>
      <c r="P94" t="s">
        <v>23</v>
      </c>
      <c r="Q94">
        <v>1</v>
      </c>
      <c r="X94">
        <v>0.05</v>
      </c>
      <c r="Y94">
        <v>570.52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0.05</v>
      </c>
      <c r="AH94">
        <v>2</v>
      </c>
      <c r="AI94">
        <v>36200494</v>
      </c>
      <c r="AJ94">
        <v>93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ROW(Source!A48)</f>
        <v>48</v>
      </c>
      <c r="B95">
        <v>36200493</v>
      </c>
      <c r="C95">
        <v>36200490</v>
      </c>
      <c r="D95">
        <v>32905275</v>
      </c>
      <c r="E95">
        <v>1</v>
      </c>
      <c r="F95">
        <v>1</v>
      </c>
      <c r="G95">
        <v>28875167</v>
      </c>
      <c r="H95">
        <v>3</v>
      </c>
      <c r="I95" t="s">
        <v>334</v>
      </c>
      <c r="J95" t="s">
        <v>335</v>
      </c>
      <c r="K95" t="s">
        <v>336</v>
      </c>
      <c r="L95">
        <v>1348</v>
      </c>
      <c r="N95">
        <v>1009</v>
      </c>
      <c r="O95" t="s">
        <v>237</v>
      </c>
      <c r="P95" t="s">
        <v>237</v>
      </c>
      <c r="Q95">
        <v>1000</v>
      </c>
      <c r="X95">
        <v>0.09</v>
      </c>
      <c r="Y95">
        <v>15617.94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0.09</v>
      </c>
      <c r="AH95">
        <v>2</v>
      </c>
      <c r="AI95">
        <v>36200493</v>
      </c>
      <c r="AJ95">
        <v>94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ROW(Source!A49)</f>
        <v>49</v>
      </c>
      <c r="B96">
        <v>36200496</v>
      </c>
      <c r="C96">
        <v>36200495</v>
      </c>
      <c r="D96">
        <v>32905073</v>
      </c>
      <c r="E96">
        <v>1</v>
      </c>
      <c r="F96">
        <v>1</v>
      </c>
      <c r="G96">
        <v>28875167</v>
      </c>
      <c r="H96">
        <v>2</v>
      </c>
      <c r="I96" t="s">
        <v>337</v>
      </c>
      <c r="J96" t="s">
        <v>338</v>
      </c>
      <c r="K96" t="s">
        <v>339</v>
      </c>
      <c r="L96">
        <v>1368</v>
      </c>
      <c r="N96">
        <v>1011</v>
      </c>
      <c r="O96" t="s">
        <v>191</v>
      </c>
      <c r="P96" t="s">
        <v>191</v>
      </c>
      <c r="Q96">
        <v>1</v>
      </c>
      <c r="X96">
        <v>0.4</v>
      </c>
      <c r="Y96">
        <v>0</v>
      </c>
      <c r="Z96">
        <v>757.59</v>
      </c>
      <c r="AA96">
        <v>277.81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0.4</v>
      </c>
      <c r="AH96">
        <v>2</v>
      </c>
      <c r="AI96">
        <v>36200496</v>
      </c>
      <c r="AJ96">
        <v>95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ROW(Source!A49)</f>
        <v>49</v>
      </c>
      <c r="B97">
        <v>36200497</v>
      </c>
      <c r="C97">
        <v>36200495</v>
      </c>
      <c r="D97">
        <v>32907124</v>
      </c>
      <c r="E97">
        <v>1</v>
      </c>
      <c r="F97">
        <v>1</v>
      </c>
      <c r="G97">
        <v>28875167</v>
      </c>
      <c r="H97">
        <v>3</v>
      </c>
      <c r="I97" t="s">
        <v>207</v>
      </c>
      <c r="J97" t="s">
        <v>208</v>
      </c>
      <c r="K97" t="s">
        <v>209</v>
      </c>
      <c r="L97">
        <v>1339</v>
      </c>
      <c r="N97">
        <v>1007</v>
      </c>
      <c r="O97" t="s">
        <v>23</v>
      </c>
      <c r="P97" t="s">
        <v>23</v>
      </c>
      <c r="Q97">
        <v>1</v>
      </c>
      <c r="X97">
        <v>0.2</v>
      </c>
      <c r="Y97">
        <v>29.98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0.2</v>
      </c>
      <c r="AH97">
        <v>2</v>
      </c>
      <c r="AI97">
        <v>36200497</v>
      </c>
      <c r="AJ97">
        <v>96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ROW(Source!A50)</f>
        <v>50</v>
      </c>
      <c r="B98">
        <v>36200499</v>
      </c>
      <c r="C98">
        <v>36200498</v>
      </c>
      <c r="D98">
        <v>32893498</v>
      </c>
      <c r="E98">
        <v>28875167</v>
      </c>
      <c r="F98">
        <v>1</v>
      </c>
      <c r="G98">
        <v>28875167</v>
      </c>
      <c r="H98">
        <v>1</v>
      </c>
      <c r="I98" t="s">
        <v>185</v>
      </c>
      <c r="J98" t="s">
        <v>3</v>
      </c>
      <c r="K98" t="s">
        <v>186</v>
      </c>
      <c r="L98">
        <v>1191</v>
      </c>
      <c r="N98">
        <v>1013</v>
      </c>
      <c r="O98" t="s">
        <v>187</v>
      </c>
      <c r="P98" t="s">
        <v>187</v>
      </c>
      <c r="Q98">
        <v>1</v>
      </c>
      <c r="X98">
        <v>0.23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3</v>
      </c>
      <c r="AG98">
        <v>0.23</v>
      </c>
      <c r="AH98">
        <v>2</v>
      </c>
      <c r="AI98">
        <v>36200499</v>
      </c>
      <c r="AJ98">
        <v>97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ROW(Source!A50)</f>
        <v>50</v>
      </c>
      <c r="B99">
        <v>36200500</v>
      </c>
      <c r="C99">
        <v>36200498</v>
      </c>
      <c r="D99">
        <v>32907521</v>
      </c>
      <c r="E99">
        <v>1</v>
      </c>
      <c r="F99">
        <v>1</v>
      </c>
      <c r="G99">
        <v>28875167</v>
      </c>
      <c r="H99">
        <v>3</v>
      </c>
      <c r="I99" t="s">
        <v>340</v>
      </c>
      <c r="J99" t="s">
        <v>341</v>
      </c>
      <c r="K99" t="s">
        <v>342</v>
      </c>
      <c r="L99">
        <v>1354</v>
      </c>
      <c r="N99">
        <v>1010</v>
      </c>
      <c r="O99" t="s">
        <v>47</v>
      </c>
      <c r="P99" t="s">
        <v>47</v>
      </c>
      <c r="Q99">
        <v>1</v>
      </c>
      <c r="X99">
        <v>1</v>
      </c>
      <c r="Y99">
        <v>1.55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1</v>
      </c>
      <c r="AH99">
        <v>2</v>
      </c>
      <c r="AI99">
        <v>36200500</v>
      </c>
      <c r="AJ99">
        <v>98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Расчет</vt:lpstr>
      <vt:lpstr>Смета СН-2012 по гл. 1-5</vt:lpstr>
      <vt:lpstr>Source</vt:lpstr>
      <vt:lpstr>SourceObSm</vt:lpstr>
      <vt:lpstr>SmtRes</vt:lpstr>
      <vt:lpstr>EtalonRes</vt:lpstr>
      <vt:lpstr>'Смета СН-2012 по гл. 1-5'!Заголовки_для_печати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Ashchepkova Tatyana</dc:creator>
  <cp:lastModifiedBy>Sokolova Maria</cp:lastModifiedBy>
  <cp:lastPrinted>2018-11-20T13:50:27Z</cp:lastPrinted>
  <dcterms:created xsi:type="dcterms:W3CDTF">2018-07-12T09:13:26Z</dcterms:created>
  <dcterms:modified xsi:type="dcterms:W3CDTF">2019-02-14T14:37:29Z</dcterms:modified>
</cp:coreProperties>
</file>